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PL 2025\Laboratorium\"/>
    </mc:Choice>
  </mc:AlternateContent>
  <xr:revisionPtr revIDLastSave="0" documentId="13_ncr:1_{ACB145F1-FD61-40F0-B99A-544B49FB6178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Zad. 1" sheetId="6" r:id="rId1"/>
    <sheet name="Zad. 2" sheetId="7" r:id="rId2"/>
    <sheet name="Zad. 3" sheetId="25" r:id="rId3"/>
    <sheet name="Zad. 4" sheetId="13" r:id="rId4"/>
    <sheet name="Zad. 5" sheetId="14" r:id="rId5"/>
    <sheet name="Zad. 6" sheetId="29" r:id="rId6"/>
    <sheet name="Zad. 7" sheetId="30" r:id="rId7"/>
    <sheet name="Zad. 8" sheetId="26" r:id="rId8"/>
    <sheet name="Zad. 9a" sheetId="18" r:id="rId9"/>
    <sheet name="Zad. 9b" sheetId="27" r:id="rId10"/>
    <sheet name="Zad. 10" sheetId="28" r:id="rId11"/>
    <sheet name="Zad. 11" sheetId="21" r:id="rId12"/>
    <sheet name="Zad. 12" sheetId="22" r:id="rId13"/>
    <sheet name="Zad. 12 (v2)" sheetId="32" r:id="rId14"/>
    <sheet name="Zad. 13" sheetId="24" r:id="rId15"/>
    <sheet name="Zad. 13 (v2)" sheetId="31" r:id="rId16"/>
  </sheets>
  <definedNames>
    <definedName name="solver_adj" localSheetId="0" hidden="1">'Zad. 1'!$B$3:$C$3</definedName>
    <definedName name="solver_adj" localSheetId="10" hidden="1">'Zad. 10'!$C$19:$F$21</definedName>
    <definedName name="solver_adj" localSheetId="11" hidden="1">'Zad. 11'!$O$16:$R$18</definedName>
    <definedName name="solver_adj" localSheetId="12" hidden="1">'Zad. 12'!$L$9:$N$10</definedName>
    <definedName name="solver_adj" localSheetId="13" hidden="1">'Zad. 12 (v2)'!$L$9:$N$10</definedName>
    <definedName name="solver_adj" localSheetId="14" hidden="1">'Zad. 13'!$N$5:$R$7</definedName>
    <definedName name="solver_adj" localSheetId="15" hidden="1">'Zad. 13 (v2)'!$N$5:$R$7</definedName>
    <definedName name="solver_adj" localSheetId="1" hidden="1">'Zad. 2'!$B$3:$C$3</definedName>
    <definedName name="solver_adj" localSheetId="2" hidden="1">'Zad. 3'!$L$3:$L$4</definedName>
    <definedName name="solver_adj" localSheetId="3" hidden="1">'Zad. 4'!$F$15:$F$17</definedName>
    <definedName name="solver_adj" localSheetId="4" hidden="1">'Zad. 5'!$B$17:$M$17</definedName>
    <definedName name="solver_adj" localSheetId="5" hidden="1">'Zad. 6'!$B$10:$L$10</definedName>
    <definedName name="solver_adj" localSheetId="6" hidden="1">'Zad. 7'!$F$3:$F$6</definedName>
    <definedName name="solver_adj" localSheetId="7" hidden="1">'Zad. 8'!$D$4:$H$6</definedName>
    <definedName name="solver_adj" localSheetId="8" hidden="1">'Zad. 9a'!$D$4:$I$6</definedName>
    <definedName name="solver_adj" localSheetId="9" hidden="1">'Zad. 9b'!$D$4:$I$6</definedName>
    <definedName name="solver_cvg" localSheetId="0" hidden="1">0.0001</definedName>
    <definedName name="solver_cvg" localSheetId="10" hidden="1">0.0001</definedName>
    <definedName name="solver_cvg" localSheetId="11" hidden="1">0.0001</definedName>
    <definedName name="solver_cvg" localSheetId="12" hidden="1">0.0001</definedName>
    <definedName name="solver_cvg" localSheetId="13" hidden="1">0.0001</definedName>
    <definedName name="solver_cvg" localSheetId="14" hidden="1">0.0001</definedName>
    <definedName name="solver_cvg" localSheetId="15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cvg" localSheetId="8" hidden="1">0.0001</definedName>
    <definedName name="solver_cvg" localSheetId="9" hidden="1">0.0001</definedName>
    <definedName name="solver_drv" localSheetId="0" hidden="1">1</definedName>
    <definedName name="solver_drv" localSheetId="10" hidden="1">1</definedName>
    <definedName name="solver_drv" localSheetId="11" hidden="1">2</definedName>
    <definedName name="solver_drv" localSheetId="12" hidden="1">1</definedName>
    <definedName name="solver_drv" localSheetId="13" hidden="1">1</definedName>
    <definedName name="solver_drv" localSheetId="14" hidden="1">1</definedName>
    <definedName name="solver_drv" localSheetId="15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drv" localSheetId="8" hidden="1">1</definedName>
    <definedName name="solver_drv" localSheetId="9" hidden="1">1</definedName>
    <definedName name="solver_eng" localSheetId="0" hidden="1">2</definedName>
    <definedName name="solver_eng" localSheetId="10" hidden="1">2</definedName>
    <definedName name="solver_eng" localSheetId="11" hidden="1">2</definedName>
    <definedName name="solver_eng" localSheetId="12" hidden="1">2</definedName>
    <definedName name="solver_eng" localSheetId="13" hidden="1">2</definedName>
    <definedName name="solver_eng" localSheetId="14" hidden="1">2</definedName>
    <definedName name="solver_eng" localSheetId="15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ng" localSheetId="8" hidden="1">2</definedName>
    <definedName name="solver_eng" localSheetId="9" hidden="1">2</definedName>
    <definedName name="solver_est" localSheetId="0" hidden="1">1</definedName>
    <definedName name="solver_est" localSheetId="10" hidden="1">1</definedName>
    <definedName name="solver_est" localSheetId="11" hidden="1">1</definedName>
    <definedName name="solver_est" localSheetId="12" hidden="1">1</definedName>
    <definedName name="solver_est" localSheetId="13" hidden="1">1</definedName>
    <definedName name="solver_est" localSheetId="14" hidden="1">1</definedName>
    <definedName name="solver_est" localSheetId="15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est" localSheetId="8" hidden="1">1</definedName>
    <definedName name="solver_est" localSheetId="9" hidden="1">1</definedName>
    <definedName name="solver_itr" localSheetId="0" hidden="1">2147483647</definedName>
    <definedName name="solver_itr" localSheetId="10" hidden="1">2147483647</definedName>
    <definedName name="solver_itr" localSheetId="11" hidden="1">2147483647</definedName>
    <definedName name="solver_itr" localSheetId="12" hidden="1">2147483647</definedName>
    <definedName name="solver_itr" localSheetId="13" hidden="1">2147483647</definedName>
    <definedName name="solver_itr" localSheetId="14" hidden="1">100</definedName>
    <definedName name="solver_itr" localSheetId="15" hidden="1">2147483647</definedName>
    <definedName name="solver_itr" localSheetId="1" hidden="1">2147483647</definedName>
    <definedName name="solver_itr" localSheetId="2" hidden="1">2147483647</definedName>
    <definedName name="solver_itr" localSheetId="3" hidden="1">100</definedName>
    <definedName name="solver_itr" localSheetId="4" hidden="1">2147483647</definedName>
    <definedName name="solver_itr" localSheetId="5" hidden="1">100</definedName>
    <definedName name="solver_itr" localSheetId="6" hidden="1">100</definedName>
    <definedName name="solver_itr" localSheetId="7" hidden="1">100</definedName>
    <definedName name="solver_itr" localSheetId="8" hidden="1">100</definedName>
    <definedName name="solver_itr" localSheetId="9" hidden="1">100</definedName>
    <definedName name="solver_lhs1" localSheetId="0" hidden="1">'Zad. 1'!$D$14</definedName>
    <definedName name="solver_lhs1" localSheetId="10" hidden="1">'Zad. 10'!$C$23:$F$23</definedName>
    <definedName name="solver_lhs1" localSheetId="11" hidden="1">'Zad. 11'!$M$16:$M$18</definedName>
    <definedName name="solver_lhs1" localSheetId="12" hidden="1">'Zad. 12'!$L$11:$M$11</definedName>
    <definedName name="solver_lhs1" localSheetId="13" hidden="1">'Zad. 12 (v2)'!$L$11:$N$11</definedName>
    <definedName name="solver_lhs1" localSheetId="14" hidden="1">'Zad. 13'!$N$5</definedName>
    <definedName name="solver_lhs1" localSheetId="15" hidden="1">'Zad. 13 (v2)'!$N$8:$R$8</definedName>
    <definedName name="solver_lhs1" localSheetId="1" hidden="1">'Zad. 2'!$B$3:$C$3</definedName>
    <definedName name="solver_lhs1" localSheetId="2" hidden="1">'Zad. 3'!$L$3:$L$4</definedName>
    <definedName name="solver_lhs1" localSheetId="3" hidden="1">'Zad. 4'!$C$21:$C$23</definedName>
    <definedName name="solver_lhs1" localSheetId="4" hidden="1">'Zad. 5'!$B$23:$B$25</definedName>
    <definedName name="solver_lhs1" localSheetId="5" hidden="1">'Zad. 6'!$B$10:$L$10</definedName>
    <definedName name="solver_lhs1" localSheetId="6" hidden="1">'Zad. 7'!$C$11</definedName>
    <definedName name="solver_lhs1" localSheetId="7" hidden="1">'Zad. 8'!$C$4</definedName>
    <definedName name="solver_lhs1" localSheetId="8" hidden="1">'Zad. 9a'!$C$4:$C$6</definedName>
    <definedName name="solver_lhs1" localSheetId="9" hidden="1">'Zad. 9b'!$C$4</definedName>
    <definedName name="solver_lhs10" localSheetId="14" hidden="1">'Zad. 13'!$P$5</definedName>
    <definedName name="solver_lhs10" localSheetId="15" hidden="1">'Zad. 13 (v2)'!$S$5</definedName>
    <definedName name="solver_lhs11" localSheetId="14" hidden="1">'Zad. 13'!$P$5</definedName>
    <definedName name="solver_lhs11" localSheetId="15" hidden="1">'Zad. 13 (v2)'!$S$6</definedName>
    <definedName name="solver_lhs12" localSheetId="14" hidden="1">'Zad. 13'!$P$5</definedName>
    <definedName name="solver_lhs12" localSheetId="15" hidden="1">'Zad. 13 (v2)'!$S$7</definedName>
    <definedName name="solver_lhs2" localSheetId="0" hidden="1">'Zad. 1'!$D$15</definedName>
    <definedName name="solver_lhs2" localSheetId="10" hidden="1">'Zad. 10'!$H$19:$H$21</definedName>
    <definedName name="solver_lhs2" localSheetId="11" hidden="1">'Zad. 11'!$O$20:$R$20</definedName>
    <definedName name="solver_lhs2" localSheetId="12" hidden="1">'Zad. 12'!$N$11</definedName>
    <definedName name="solver_lhs2" localSheetId="13" hidden="1">'Zad. 12 (v2)'!$O$9:$O$10</definedName>
    <definedName name="solver_lhs2" localSheetId="14" hidden="1">'Zad. 13'!$N$8:$R$8</definedName>
    <definedName name="solver_lhs2" localSheetId="15" hidden="1">'Zad. 13 (v2)'!$S$5:$S$7</definedName>
    <definedName name="solver_lhs2" localSheetId="1" hidden="1">'Zad. 2'!$D$17:$D$20</definedName>
    <definedName name="solver_lhs2" localSheetId="2" hidden="1">'Zad. 3'!$N$15:$N$17</definedName>
    <definedName name="solver_lhs2" localSheetId="3" hidden="1">'Zad. 4'!$C$22</definedName>
    <definedName name="solver_lhs2" localSheetId="4" hidden="1">'Zad. 5'!$B$26</definedName>
    <definedName name="solver_lhs2" localSheetId="5" hidden="1">'Zad. 6'!$B$13</definedName>
    <definedName name="solver_lhs2" localSheetId="6" hidden="1">'Zad. 7'!$C$12</definedName>
    <definedName name="solver_lhs2" localSheetId="7" hidden="1">'Zad. 8'!$C$5</definedName>
    <definedName name="solver_lhs2" localSheetId="8" hidden="1">'Zad. 9a'!$D$10:$I$10</definedName>
    <definedName name="solver_lhs2" localSheetId="9" hidden="1">'Zad. 9b'!$C$5</definedName>
    <definedName name="solver_lhs3" localSheetId="0" hidden="1">'Zad. 1'!$D$16</definedName>
    <definedName name="solver_lhs3" localSheetId="12" hidden="1">'Zad. 12'!$O$9:$O$10</definedName>
    <definedName name="solver_lhs3" localSheetId="13" hidden="1">'Zad. 12 (v2)'!$O$9:$O$10</definedName>
    <definedName name="solver_lhs3" localSheetId="14" hidden="1">'Zad. 13'!$O$5</definedName>
    <definedName name="solver_lhs3" localSheetId="15" hidden="1">'Zad. 13 (v2)'!$O$8</definedName>
    <definedName name="solver_lhs3" localSheetId="1" hidden="1">'Zad. 2'!$D$21:$D$22</definedName>
    <definedName name="solver_lhs3" localSheetId="3" hidden="1">'Zad. 4'!$C$23</definedName>
    <definedName name="solver_lhs3" localSheetId="4" hidden="1">'Zad. 5'!$B$26</definedName>
    <definedName name="solver_lhs3" localSheetId="5" hidden="1">'Zad. 6'!$B$14</definedName>
    <definedName name="solver_lhs3" localSheetId="6" hidden="1">'Zad. 7'!$C$13</definedName>
    <definedName name="solver_lhs3" localSheetId="7" hidden="1">'Zad. 8'!$C$6</definedName>
    <definedName name="solver_lhs3" localSheetId="8" hidden="1">'Zad. 9a'!$C$6</definedName>
    <definedName name="solver_lhs3" localSheetId="9" hidden="1">'Zad. 9b'!$C$6</definedName>
    <definedName name="solver_lhs4" localSheetId="14" hidden="1">'Zad. 13'!$P$5</definedName>
    <definedName name="solver_lhs4" localSheetId="15" hidden="1">'Zad. 13 (v2)'!$P$8</definedName>
    <definedName name="solver_lhs4" localSheetId="1" hidden="1">'Zad. 2'!$D$19</definedName>
    <definedName name="solver_lhs4" localSheetId="4" hidden="1">'Zad. 5'!$B$27</definedName>
    <definedName name="solver_lhs4" localSheetId="5" hidden="1">'Zad. 6'!$B$15</definedName>
    <definedName name="solver_lhs4" localSheetId="6" hidden="1">'Zad. 7'!$C$14</definedName>
    <definedName name="solver_lhs4" localSheetId="7" hidden="1">'Zad. 8'!$D$10</definedName>
    <definedName name="solver_lhs4" localSheetId="8" hidden="1">'Zad. 9a'!$D$10</definedName>
    <definedName name="solver_lhs4" localSheetId="9" hidden="1">'Zad. 9b'!$D$10</definedName>
    <definedName name="solver_lhs5" localSheetId="14" hidden="1">'Zad. 13'!$P$6</definedName>
    <definedName name="solver_lhs5" localSheetId="15" hidden="1">'Zad. 13 (v2)'!$Q$8</definedName>
    <definedName name="solver_lhs5" localSheetId="1" hidden="1">'Zad. 2'!$D$20</definedName>
    <definedName name="solver_lhs5" localSheetId="4" hidden="1">'Zad. 5'!$B$17:$M$17</definedName>
    <definedName name="solver_lhs5" localSheetId="5" hidden="1">'Zad. 6'!$B$16</definedName>
    <definedName name="solver_lhs5" localSheetId="6" hidden="1">'Zad. 7'!$F$3:$F$6</definedName>
    <definedName name="solver_lhs5" localSheetId="7" hidden="1">'Zad. 8'!$E$10</definedName>
    <definedName name="solver_lhs5" localSheetId="8" hidden="1">'Zad. 9a'!$E$10</definedName>
    <definedName name="solver_lhs5" localSheetId="9" hidden="1">'Zad. 9b'!$E$10</definedName>
    <definedName name="solver_lhs6" localSheetId="14" hidden="1">'Zad. 13'!$S$5:$S$7</definedName>
    <definedName name="solver_lhs6" localSheetId="15" hidden="1">'Zad. 13 (v2)'!$R$8</definedName>
    <definedName name="solver_lhs6" localSheetId="1" hidden="1">'Zad. 2'!$D$21</definedName>
    <definedName name="solver_lhs6" localSheetId="5" hidden="1">'Zad. 6'!$B$17</definedName>
    <definedName name="solver_lhs6" localSheetId="7" hidden="1">'Zad. 8'!$F$10</definedName>
    <definedName name="solver_lhs6" localSheetId="8" hidden="1">'Zad. 9a'!$F$10</definedName>
    <definedName name="solver_lhs6" localSheetId="9" hidden="1">'Zad. 9b'!$F$10</definedName>
    <definedName name="solver_lhs7" localSheetId="14" hidden="1">'Zad. 13'!$P$5</definedName>
    <definedName name="solver_lhs7" localSheetId="15" hidden="1">'Zad. 13 (v2)'!$O$5</definedName>
    <definedName name="solver_lhs7" localSheetId="1" hidden="1">'Zad. 2'!$D$22</definedName>
    <definedName name="solver_lhs7" localSheetId="7" hidden="1">'Zad. 8'!$G$10</definedName>
    <definedName name="solver_lhs7" localSheetId="8" hidden="1">'Zad. 9a'!$G$10</definedName>
    <definedName name="solver_lhs7" localSheetId="9" hidden="1">'Zad. 9b'!$G$10</definedName>
    <definedName name="solver_lhs8" localSheetId="14" hidden="1">'Zad. 13'!$P$5</definedName>
    <definedName name="solver_lhs8" localSheetId="15" hidden="1">'Zad. 13 (v2)'!$P$6</definedName>
    <definedName name="solver_lhs8" localSheetId="7" hidden="1">'Zad. 8'!$H$10</definedName>
    <definedName name="solver_lhs8" localSheetId="8" hidden="1">'Zad. 9a'!$H$10</definedName>
    <definedName name="solver_lhs8" localSheetId="9" hidden="1">'Zad. 9b'!$H$10</definedName>
    <definedName name="solver_lhs9" localSheetId="14" hidden="1">'Zad. 13'!$P$5</definedName>
    <definedName name="solver_lhs9" localSheetId="15" hidden="1">'Zad. 13 (v2)'!$N$8</definedName>
    <definedName name="solver_lhs9" localSheetId="8" hidden="1">'Zad. 9a'!$I$10</definedName>
    <definedName name="solver_lhs9" localSheetId="9" hidden="1">'Zad. 9b'!$I$10</definedName>
    <definedName name="solver_lin" localSheetId="0" hidden="1">1</definedName>
    <definedName name="solver_lin" localSheetId="14" hidden="1">1</definedName>
    <definedName name="solver_lin" localSheetId="15" hidden="1">1</definedName>
    <definedName name="solver_lin" localSheetId="1" hidden="1">1</definedName>
    <definedName name="solver_lin" localSheetId="3" hidden="1">1</definedName>
    <definedName name="solver_lin" localSheetId="4" hidden="1">1</definedName>
    <definedName name="solver_lin" localSheetId="5" hidden="1">1</definedName>
    <definedName name="solver_lin" localSheetId="6" hidden="1">1</definedName>
    <definedName name="solver_lin" localSheetId="7" hidden="1">1</definedName>
    <definedName name="solver_lin" localSheetId="8" hidden="1">1</definedName>
    <definedName name="solver_lin" localSheetId="9" hidden="1">1</definedName>
    <definedName name="solver_mip" localSheetId="0" hidden="1">2147483647</definedName>
    <definedName name="solver_mip" localSheetId="10" hidden="1">2147483647</definedName>
    <definedName name="solver_mip" localSheetId="11" hidden="1">2147483647</definedName>
    <definedName name="solver_mip" localSheetId="12" hidden="1">2147483647</definedName>
    <definedName name="solver_mip" localSheetId="13" hidden="1">2147483647</definedName>
    <definedName name="solver_mip" localSheetId="14" hidden="1">2147483647</definedName>
    <definedName name="solver_mip" localSheetId="15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ip" localSheetId="8" hidden="1">2147483647</definedName>
    <definedName name="solver_mip" localSheetId="9" hidden="1">2147483647</definedName>
    <definedName name="solver_mni" localSheetId="0" hidden="1">30</definedName>
    <definedName name="solver_mni" localSheetId="10" hidden="1">30</definedName>
    <definedName name="solver_mni" localSheetId="11" hidden="1">30</definedName>
    <definedName name="solver_mni" localSheetId="12" hidden="1">30</definedName>
    <definedName name="solver_mni" localSheetId="13" hidden="1">30</definedName>
    <definedName name="solver_mni" localSheetId="14" hidden="1">30</definedName>
    <definedName name="solver_mni" localSheetId="15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ni" localSheetId="8" hidden="1">30</definedName>
    <definedName name="solver_mni" localSheetId="9" hidden="1">30</definedName>
    <definedName name="solver_mrt" localSheetId="0" hidden="1">0.075</definedName>
    <definedName name="solver_mrt" localSheetId="10" hidden="1">0.075</definedName>
    <definedName name="solver_mrt" localSheetId="11" hidden="1">0.075</definedName>
    <definedName name="solver_mrt" localSheetId="12" hidden="1">0.075</definedName>
    <definedName name="solver_mrt" localSheetId="13" hidden="1">0.075</definedName>
    <definedName name="solver_mrt" localSheetId="14" hidden="1">0.075</definedName>
    <definedName name="solver_mrt" localSheetId="15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rt" localSheetId="8" hidden="1">0.075</definedName>
    <definedName name="solver_mrt" localSheetId="9" hidden="1">0.075</definedName>
    <definedName name="solver_msl" localSheetId="0" hidden="1">2</definedName>
    <definedName name="solver_msl" localSheetId="10" hidden="1">2</definedName>
    <definedName name="solver_msl" localSheetId="11" hidden="1">2</definedName>
    <definedName name="solver_msl" localSheetId="12" hidden="1">2</definedName>
    <definedName name="solver_msl" localSheetId="13" hidden="1">2</definedName>
    <definedName name="solver_msl" localSheetId="14" hidden="1">2</definedName>
    <definedName name="solver_msl" localSheetId="15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msl" localSheetId="8" hidden="1">2</definedName>
    <definedName name="solver_msl" localSheetId="9" hidden="1">2</definedName>
    <definedName name="solver_neg" localSheetId="0" hidden="1">1</definedName>
    <definedName name="solver_neg" localSheetId="10" hidden="1">1</definedName>
    <definedName name="solver_neg" localSheetId="11" hidden="1">1</definedName>
    <definedName name="solver_neg" localSheetId="12" hidden="1">1</definedName>
    <definedName name="solver_neg" localSheetId="13" hidden="1">1</definedName>
    <definedName name="solver_neg" localSheetId="14" hidden="1">1</definedName>
    <definedName name="solver_neg" localSheetId="15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eg" localSheetId="8" hidden="1">1</definedName>
    <definedName name="solver_neg" localSheetId="9" hidden="1">1</definedName>
    <definedName name="solver_nod" localSheetId="0" hidden="1">2147483647</definedName>
    <definedName name="solver_nod" localSheetId="10" hidden="1">2147483647</definedName>
    <definedName name="solver_nod" localSheetId="11" hidden="1">2147483647</definedName>
    <definedName name="solver_nod" localSheetId="12" hidden="1">2147483647</definedName>
    <definedName name="solver_nod" localSheetId="13" hidden="1">2147483647</definedName>
    <definedName name="solver_nod" localSheetId="14" hidden="1">2147483647</definedName>
    <definedName name="solver_nod" localSheetId="15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od" localSheetId="8" hidden="1">2147483647</definedName>
    <definedName name="solver_nod" localSheetId="9" hidden="1">2147483647</definedName>
    <definedName name="solver_num" localSheetId="0" hidden="1">3</definedName>
    <definedName name="solver_num" localSheetId="10" hidden="1">2</definedName>
    <definedName name="solver_num" localSheetId="11" hidden="1">2</definedName>
    <definedName name="solver_num" localSheetId="12" hidden="1">3</definedName>
    <definedName name="solver_num" localSheetId="13" hidden="1">2</definedName>
    <definedName name="solver_num" localSheetId="14" hidden="1">6</definedName>
    <definedName name="solver_num" localSheetId="15" hidden="1">2</definedName>
    <definedName name="solver_num" localSheetId="1" hidden="1">3</definedName>
    <definedName name="solver_num" localSheetId="2" hidden="1">2</definedName>
    <definedName name="solver_num" localSheetId="3" hidden="1">1</definedName>
    <definedName name="solver_num" localSheetId="4" hidden="1">2</definedName>
    <definedName name="solver_num" localSheetId="5" hidden="1">6</definedName>
    <definedName name="solver_num" localSheetId="6" hidden="1">5</definedName>
    <definedName name="solver_num" localSheetId="7" hidden="1">8</definedName>
    <definedName name="solver_num" localSheetId="8" hidden="1">2</definedName>
    <definedName name="solver_num" localSheetId="9" hidden="1">9</definedName>
    <definedName name="solver_nwt" localSheetId="0" hidden="1">1</definedName>
    <definedName name="solver_nwt" localSheetId="10" hidden="1">1</definedName>
    <definedName name="solver_nwt" localSheetId="11" hidden="1">1</definedName>
    <definedName name="solver_nwt" localSheetId="12" hidden="1">1</definedName>
    <definedName name="solver_nwt" localSheetId="13" hidden="1">1</definedName>
    <definedName name="solver_nwt" localSheetId="14" hidden="1">1</definedName>
    <definedName name="solver_nwt" localSheetId="15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nwt" localSheetId="8" hidden="1">1</definedName>
    <definedName name="solver_nwt" localSheetId="9" hidden="1">1</definedName>
    <definedName name="solver_opt" localSheetId="0" hidden="1">'Zad. 1'!$D$11</definedName>
    <definedName name="solver_opt" localSheetId="10" hidden="1">'Zad. 10'!$B$25</definedName>
    <definedName name="solver_opt" localSheetId="11" hidden="1">'Zad. 11'!$T$27</definedName>
    <definedName name="solver_opt" localSheetId="12" hidden="1">'Zad. 12'!$O$14</definedName>
    <definedName name="solver_opt" localSheetId="13" hidden="1">'Zad. 12 (v2)'!$O$14</definedName>
    <definedName name="solver_opt" localSheetId="14" hidden="1">'Zad. 13'!$S$17</definedName>
    <definedName name="solver_opt" localSheetId="15" hidden="1">'Zad. 13 (v2)'!$S$17</definedName>
    <definedName name="solver_opt" localSheetId="1" hidden="1">'Zad. 2'!$D$14</definedName>
    <definedName name="solver_opt" localSheetId="2" hidden="1">'Zad. 3'!$L$11</definedName>
    <definedName name="solver_opt" localSheetId="3" hidden="1">'Zad. 4'!$C$19</definedName>
    <definedName name="solver_opt" localSheetId="4" hidden="1">'Zad. 5'!$B$21</definedName>
    <definedName name="solver_opt" localSheetId="5" hidden="1">'Zad. 6'!$B$18</definedName>
    <definedName name="solver_opt" localSheetId="6" hidden="1">'Zad. 7'!$C$8</definedName>
    <definedName name="solver_opt" localSheetId="7" hidden="1">'Zad. 8'!$I$18</definedName>
    <definedName name="solver_opt" localSheetId="8" hidden="1">'Zad. 9a'!$J$18</definedName>
    <definedName name="solver_opt" localSheetId="9" hidden="1">'Zad. 9b'!$J$18</definedName>
    <definedName name="solver_pre" localSheetId="0" hidden="1">0.000001</definedName>
    <definedName name="solver_pre" localSheetId="10" hidden="1">0.000001</definedName>
    <definedName name="solver_pre" localSheetId="11" hidden="1">0.000001</definedName>
    <definedName name="solver_pre" localSheetId="12" hidden="1">0.000001</definedName>
    <definedName name="solver_pre" localSheetId="13" hidden="1">0.000001</definedName>
    <definedName name="solver_pre" localSheetId="14" hidden="1">0.000001</definedName>
    <definedName name="solver_pre" localSheetId="15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pre" localSheetId="8" hidden="1">0.000001</definedName>
    <definedName name="solver_pre" localSheetId="9" hidden="1">0.000001</definedName>
    <definedName name="solver_rbv" localSheetId="0" hidden="1">1</definedName>
    <definedName name="solver_rbv" localSheetId="10" hidden="1">1</definedName>
    <definedName name="solver_rbv" localSheetId="11" hidden="1">2</definedName>
    <definedName name="solver_rbv" localSheetId="12" hidden="1">1</definedName>
    <definedName name="solver_rbv" localSheetId="13" hidden="1">1</definedName>
    <definedName name="solver_rbv" localSheetId="14" hidden="1">1</definedName>
    <definedName name="solver_rbv" localSheetId="15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bv" localSheetId="8" hidden="1">1</definedName>
    <definedName name="solver_rbv" localSheetId="9" hidden="1">1</definedName>
    <definedName name="solver_rel1" localSheetId="0" hidden="1">3</definedName>
    <definedName name="solver_rel1" localSheetId="10" hidden="1">2</definedName>
    <definedName name="solver_rel1" localSheetId="11" hidden="1">2</definedName>
    <definedName name="solver_rel1" localSheetId="12" hidden="1">1</definedName>
    <definedName name="solver_rel1" localSheetId="13" hidden="1">1</definedName>
    <definedName name="solver_rel1" localSheetId="14" hidden="1">3</definedName>
    <definedName name="solver_rel1" localSheetId="15" hidden="1">2</definedName>
    <definedName name="solver_rel1" localSheetId="1" hidden="1">4</definedName>
    <definedName name="solver_rel1" localSheetId="2" hidden="1">4</definedName>
    <definedName name="solver_rel1" localSheetId="3" hidden="1">1</definedName>
    <definedName name="solver_rel1" localSheetId="4" hidden="1">2</definedName>
    <definedName name="solver_rel1" localSheetId="5" hidden="1">4</definedName>
    <definedName name="solver_rel1" localSheetId="6" hidden="1">1</definedName>
    <definedName name="solver_rel1" localSheetId="7" hidden="1">2</definedName>
    <definedName name="solver_rel1" localSheetId="8" hidden="1">2</definedName>
    <definedName name="solver_rel1" localSheetId="9" hidden="1">2</definedName>
    <definedName name="solver_rel10" localSheetId="14" hidden="1">3</definedName>
    <definedName name="solver_rel10" localSheetId="15" hidden="1">2</definedName>
    <definedName name="solver_rel11" localSheetId="14" hidden="1">3</definedName>
    <definedName name="solver_rel11" localSheetId="15" hidden="1">2</definedName>
    <definedName name="solver_rel12" localSheetId="14" hidden="1">3</definedName>
    <definedName name="solver_rel12" localSheetId="15" hidden="1">2</definedName>
    <definedName name="solver_rel2" localSheetId="0" hidden="1">1</definedName>
    <definedName name="solver_rel2" localSheetId="10" hidden="1">2</definedName>
    <definedName name="solver_rel2" localSheetId="11" hidden="1">2</definedName>
    <definedName name="solver_rel2" localSheetId="12" hidden="1">2</definedName>
    <definedName name="solver_rel2" localSheetId="13" hidden="1">1</definedName>
    <definedName name="solver_rel2" localSheetId="14" hidden="1">2</definedName>
    <definedName name="solver_rel2" localSheetId="15" hidden="1">2</definedName>
    <definedName name="solver_rel2" localSheetId="1" hidden="1">1</definedName>
    <definedName name="solver_rel2" localSheetId="2" hidden="1">1</definedName>
    <definedName name="solver_rel2" localSheetId="3" hidden="1">1</definedName>
    <definedName name="solver_rel2" localSheetId="4" hidden="1">1</definedName>
    <definedName name="solver_rel2" localSheetId="5" hidden="1">2</definedName>
    <definedName name="solver_rel2" localSheetId="6" hidden="1">3</definedName>
    <definedName name="solver_rel2" localSheetId="7" hidden="1">2</definedName>
    <definedName name="solver_rel2" localSheetId="8" hidden="1">2</definedName>
    <definedName name="solver_rel2" localSheetId="9" hidden="1">2</definedName>
    <definedName name="solver_rel3" localSheetId="0" hidden="1">1</definedName>
    <definedName name="solver_rel3" localSheetId="12" hidden="1">1</definedName>
    <definedName name="solver_rel3" localSheetId="13" hidden="1">1</definedName>
    <definedName name="solver_rel3" localSheetId="14" hidden="1">2</definedName>
    <definedName name="solver_rel3" localSheetId="15" hidden="1">2</definedName>
    <definedName name="solver_rel3" localSheetId="1" hidden="1">3</definedName>
    <definedName name="solver_rel3" localSheetId="3" hidden="1">1</definedName>
    <definedName name="solver_rel3" localSheetId="4" hidden="1">2</definedName>
    <definedName name="solver_rel3" localSheetId="5" hidden="1">2</definedName>
    <definedName name="solver_rel3" localSheetId="6" hidden="1">3</definedName>
    <definedName name="solver_rel3" localSheetId="7" hidden="1">2</definedName>
    <definedName name="solver_rel3" localSheetId="8" hidden="1">2</definedName>
    <definedName name="solver_rel3" localSheetId="9" hidden="1">2</definedName>
    <definedName name="solver_rel4" localSheetId="14" hidden="1">3</definedName>
    <definedName name="solver_rel4" localSheetId="15" hidden="1">2</definedName>
    <definedName name="solver_rel4" localSheetId="1" hidden="1">1</definedName>
    <definedName name="solver_rel4" localSheetId="4" hidden="1">1</definedName>
    <definedName name="solver_rel4" localSheetId="5" hidden="1">2</definedName>
    <definedName name="solver_rel4" localSheetId="6" hidden="1">1</definedName>
    <definedName name="solver_rel4" localSheetId="7" hidden="1">2</definedName>
    <definedName name="solver_rel4" localSheetId="8" hidden="1">2</definedName>
    <definedName name="solver_rel4" localSheetId="9" hidden="1">2</definedName>
    <definedName name="solver_rel5" localSheetId="14" hidden="1">2</definedName>
    <definedName name="solver_rel5" localSheetId="15" hidden="1">2</definedName>
    <definedName name="solver_rel5" localSheetId="1" hidden="1">1</definedName>
    <definedName name="solver_rel5" localSheetId="4" hidden="1">4</definedName>
    <definedName name="solver_rel5" localSheetId="5" hidden="1">1</definedName>
    <definedName name="solver_rel5" localSheetId="6" hidden="1">4</definedName>
    <definedName name="solver_rel5" localSheetId="7" hidden="1">2</definedName>
    <definedName name="solver_rel5" localSheetId="8" hidden="1">2</definedName>
    <definedName name="solver_rel5" localSheetId="9" hidden="1">2</definedName>
    <definedName name="solver_rel6" localSheetId="14" hidden="1">2</definedName>
    <definedName name="solver_rel6" localSheetId="15" hidden="1">2</definedName>
    <definedName name="solver_rel6" localSheetId="1" hidden="1">3</definedName>
    <definedName name="solver_rel6" localSheetId="5" hidden="1">1</definedName>
    <definedName name="solver_rel6" localSheetId="7" hidden="1">2</definedName>
    <definedName name="solver_rel6" localSheetId="8" hidden="1">2</definedName>
    <definedName name="solver_rel6" localSheetId="9" hidden="1">2</definedName>
    <definedName name="solver_rel7" localSheetId="14" hidden="1">3</definedName>
    <definedName name="solver_rel7" localSheetId="15" hidden="1">2</definedName>
    <definedName name="solver_rel7" localSheetId="1" hidden="1">3</definedName>
    <definedName name="solver_rel7" localSheetId="7" hidden="1">2</definedName>
    <definedName name="solver_rel7" localSheetId="8" hidden="1">2</definedName>
    <definedName name="solver_rel7" localSheetId="9" hidden="1">2</definedName>
    <definedName name="solver_rel8" localSheetId="14" hidden="1">3</definedName>
    <definedName name="solver_rel8" localSheetId="15" hidden="1">2</definedName>
    <definedName name="solver_rel8" localSheetId="7" hidden="1">2</definedName>
    <definedName name="solver_rel8" localSheetId="8" hidden="1">2</definedName>
    <definedName name="solver_rel8" localSheetId="9" hidden="1">2</definedName>
    <definedName name="solver_rel9" localSheetId="14" hidden="1">3</definedName>
    <definedName name="solver_rel9" localSheetId="15" hidden="1">2</definedName>
    <definedName name="solver_rel9" localSheetId="8" hidden="1">2</definedName>
    <definedName name="solver_rel9" localSheetId="9" hidden="1">2</definedName>
    <definedName name="solver_rhs1" localSheetId="0" hidden="1">'Zad. 1'!$F$14</definedName>
    <definedName name="solver_rhs1" localSheetId="10" hidden="1">'Zad. 10'!$C$22:$F$22</definedName>
    <definedName name="solver_rhs1" localSheetId="11" hidden="1">'Zad. 11'!$L$16:$L$18</definedName>
    <definedName name="solver_rhs1" localSheetId="12" hidden="1">'Zad. 12'!$B$12:$C$12</definedName>
    <definedName name="solver_rhs1" localSheetId="13" hidden="1">'Zad. 12 (v2)'!$B$12:$D$12</definedName>
    <definedName name="solver_rhs1" localSheetId="14" hidden="1">30</definedName>
    <definedName name="solver_rhs1" localSheetId="15" hidden="1">'Zad. 13 (v2)'!$N$9:$R$9</definedName>
    <definedName name="solver_rhs1" localSheetId="1" hidden="1">całkowita</definedName>
    <definedName name="solver_rhs1" localSheetId="2" hidden="1">całkowita</definedName>
    <definedName name="solver_rhs1" localSheetId="3" hidden="1">'Zad. 4'!$E$21:$E$23</definedName>
    <definedName name="solver_rhs1" localSheetId="4" hidden="1">'Zad. 5'!$D$23:$D$25</definedName>
    <definedName name="solver_rhs1" localSheetId="5" hidden="1">"całkowita"</definedName>
    <definedName name="solver_rhs1" localSheetId="6" hidden="1">'Zad. 7'!$E$11</definedName>
    <definedName name="solver_rhs1" localSheetId="7" hidden="1">'Zad. 8'!$B$4</definedName>
    <definedName name="solver_rhs1" localSheetId="8" hidden="1">'Zad. 9a'!$B$4:$B$6</definedName>
    <definedName name="solver_rhs1" localSheetId="9" hidden="1">'Zad. 9b'!$B$4</definedName>
    <definedName name="solver_rhs10" localSheetId="14" hidden="1">10</definedName>
    <definedName name="solver_rhs10" localSheetId="15" hidden="1">'Zad. 13 (v2)'!$T$5</definedName>
    <definedName name="solver_rhs11" localSheetId="14" hidden="1">10</definedName>
    <definedName name="solver_rhs11" localSheetId="15" hidden="1">'Zad. 13 (v2)'!$T$6</definedName>
    <definedName name="solver_rhs12" localSheetId="14" hidden="1">10</definedName>
    <definedName name="solver_rhs12" localSheetId="15" hidden="1">'Zad. 13 (v2)'!$T$7</definedName>
    <definedName name="solver_rhs2" localSheetId="0" hidden="1">'Zad. 1'!$F$15</definedName>
    <definedName name="solver_rhs2" localSheetId="10" hidden="1">'Zad. 10'!$G$19:$G$21</definedName>
    <definedName name="solver_rhs2" localSheetId="11" hidden="1">'Zad. 11'!$O$19:$R$19</definedName>
    <definedName name="solver_rhs2" localSheetId="12" hidden="1">'Zad. 12'!$D$12</definedName>
    <definedName name="solver_rhs2" localSheetId="13" hidden="1">'Zad. 12 (v2)'!$F$9:$F$10</definedName>
    <definedName name="solver_rhs2" localSheetId="14" hidden="1">'Zad. 13'!$N$9:$R$9</definedName>
    <definedName name="solver_rhs2" localSheetId="15" hidden="1">'Zad. 13 (v2)'!$T$5:$T$7</definedName>
    <definedName name="solver_rhs2" localSheetId="1" hidden="1">'Zad. 2'!$F$17:$F$20</definedName>
    <definedName name="solver_rhs2" localSheetId="2" hidden="1">'Zad. 3'!$P$15:$P$17</definedName>
    <definedName name="solver_rhs2" localSheetId="3" hidden="1">'Zad. 4'!$E$22</definedName>
    <definedName name="solver_rhs2" localSheetId="4" hidden="1">'Zad. 5'!$D$26</definedName>
    <definedName name="solver_rhs2" localSheetId="5" hidden="1">'Zad. 6'!$D$13</definedName>
    <definedName name="solver_rhs2" localSheetId="6" hidden="1">'Zad. 7'!$E$12</definedName>
    <definedName name="solver_rhs2" localSheetId="7" hidden="1">'Zad. 8'!$B$5</definedName>
    <definedName name="solver_rhs2" localSheetId="8" hidden="1">'Zad. 9a'!$D$9:$I$9</definedName>
    <definedName name="solver_rhs2" localSheetId="9" hidden="1">'Zad. 9b'!$B$5</definedName>
    <definedName name="solver_rhs3" localSheetId="0" hidden="1">'Zad. 1'!$F$16</definedName>
    <definedName name="solver_rhs3" localSheetId="12" hidden="1">'Zad. 12'!$F$9:$F$10</definedName>
    <definedName name="solver_rhs3" localSheetId="13" hidden="1">'Zad. 12 (v2)'!$F$9:$F$10</definedName>
    <definedName name="solver_rhs3" localSheetId="14" hidden="1">35</definedName>
    <definedName name="solver_rhs3" localSheetId="15" hidden="1">'Zad. 13 (v2)'!$O$9</definedName>
    <definedName name="solver_rhs3" localSheetId="1" hidden="1">'Zad. 2'!$F$21:$F$22</definedName>
    <definedName name="solver_rhs3" localSheetId="3" hidden="1">'Zad. 4'!$E$23</definedName>
    <definedName name="solver_rhs3" localSheetId="4" hidden="1">'Zad. 5'!$D$26</definedName>
    <definedName name="solver_rhs3" localSheetId="5" hidden="1">'Zad. 6'!$D$14</definedName>
    <definedName name="solver_rhs3" localSheetId="6" hidden="1">'Zad. 7'!$E$13</definedName>
    <definedName name="solver_rhs3" localSheetId="7" hidden="1">'Zad. 8'!$B$6</definedName>
    <definedName name="solver_rhs3" localSheetId="8" hidden="1">'Zad. 9a'!$B$6</definedName>
    <definedName name="solver_rhs3" localSheetId="9" hidden="1">'Zad. 9b'!$B$6</definedName>
    <definedName name="solver_rhs4" localSheetId="14" hidden="1">10</definedName>
    <definedName name="solver_rhs4" localSheetId="15" hidden="1">'Zad. 13 (v2)'!$P$9</definedName>
    <definedName name="solver_rhs4" localSheetId="1" hidden="1">'Zad. 2'!$F$19</definedName>
    <definedName name="solver_rhs4" localSheetId="4" hidden="1">'Zad. 5'!$D$27</definedName>
    <definedName name="solver_rhs4" localSheetId="5" hidden="1">'Zad. 6'!$D$15</definedName>
    <definedName name="solver_rhs4" localSheetId="6" hidden="1">'Zad. 7'!$E$14</definedName>
    <definedName name="solver_rhs4" localSheetId="7" hidden="1">'Zad. 8'!$D$9</definedName>
    <definedName name="solver_rhs4" localSheetId="8" hidden="1">'Zad. 9a'!$D$9</definedName>
    <definedName name="solver_rhs4" localSheetId="9" hidden="1">'Zad. 9b'!$D$9</definedName>
    <definedName name="solver_rhs5" localSheetId="14" hidden="1">10</definedName>
    <definedName name="solver_rhs5" localSheetId="15" hidden="1">'Zad. 13 (v2)'!$Q$9</definedName>
    <definedName name="solver_rhs5" localSheetId="1" hidden="1">'Zad. 2'!$F$20</definedName>
    <definedName name="solver_rhs5" localSheetId="4" hidden="1">całkowita</definedName>
    <definedName name="solver_rhs5" localSheetId="5" hidden="1">'Zad. 6'!$D$16</definedName>
    <definedName name="solver_rhs5" localSheetId="6" hidden="1">całkowita</definedName>
    <definedName name="solver_rhs5" localSheetId="7" hidden="1">'Zad. 8'!$E$9</definedName>
    <definedName name="solver_rhs5" localSheetId="8" hidden="1">'Zad. 9a'!$E$9</definedName>
    <definedName name="solver_rhs5" localSheetId="9" hidden="1">'Zad. 9b'!$E$9</definedName>
    <definedName name="solver_rhs6" localSheetId="14" hidden="1">'Zad. 13'!$T$5:$T$7</definedName>
    <definedName name="solver_rhs6" localSheetId="15" hidden="1">40</definedName>
    <definedName name="solver_rhs6" localSheetId="1" hidden="1">'Zad. 2'!$F$21</definedName>
    <definedName name="solver_rhs6" localSheetId="5" hidden="1">'Zad. 6'!$D$17</definedName>
    <definedName name="solver_rhs6" localSheetId="7" hidden="1">'Zad. 8'!$F$9</definedName>
    <definedName name="solver_rhs6" localSheetId="8" hidden="1">'Zad. 9a'!$F$9</definedName>
    <definedName name="solver_rhs6" localSheetId="9" hidden="1">'Zad. 9b'!$F$9</definedName>
    <definedName name="solver_rhs7" localSheetId="14" hidden="1">10</definedName>
    <definedName name="solver_rhs7" localSheetId="15" hidden="1">35</definedName>
    <definedName name="solver_rhs7" localSheetId="1" hidden="1">'Zad. 2'!$F$22</definedName>
    <definedName name="solver_rhs7" localSheetId="7" hidden="1">'Zad. 8'!$G$9</definedName>
    <definedName name="solver_rhs7" localSheetId="8" hidden="1">'Zad. 9a'!$G$9</definedName>
    <definedName name="solver_rhs7" localSheetId="9" hidden="1">'Zad. 9b'!$G$9</definedName>
    <definedName name="solver_rhs8" localSheetId="14" hidden="1">10</definedName>
    <definedName name="solver_rhs8" localSheetId="15" hidden="1">10</definedName>
    <definedName name="solver_rhs8" localSheetId="7" hidden="1">'Zad. 8'!$H$9</definedName>
    <definedName name="solver_rhs8" localSheetId="8" hidden="1">'Zad. 9a'!$H$9</definedName>
    <definedName name="solver_rhs8" localSheetId="9" hidden="1">'Zad. 9b'!$H$9</definedName>
    <definedName name="solver_rhs9" localSheetId="14" hidden="1">10</definedName>
    <definedName name="solver_rhs9" localSheetId="15" hidden="1">'Zad. 13 (v2)'!$N$9</definedName>
    <definedName name="solver_rhs9" localSheetId="8" hidden="1">'Zad. 9a'!$I$9</definedName>
    <definedName name="solver_rhs9" localSheetId="9" hidden="1">'Zad. 9b'!$I$9</definedName>
    <definedName name="solver_rlx" localSheetId="0" hidden="1">2</definedName>
    <definedName name="solver_rlx" localSheetId="10" hidden="1">2</definedName>
    <definedName name="solver_rlx" localSheetId="11" hidden="1">2</definedName>
    <definedName name="solver_rlx" localSheetId="12" hidden="1">2</definedName>
    <definedName name="solver_rlx" localSheetId="13" hidden="1">2</definedName>
    <definedName name="solver_rlx" localSheetId="14" hidden="1">1</definedName>
    <definedName name="solver_rlx" localSheetId="15" hidden="1">2</definedName>
    <definedName name="solver_rlx" localSheetId="1" hidden="1">2</definedName>
    <definedName name="solver_rlx" localSheetId="2" hidden="1">2</definedName>
    <definedName name="solver_rlx" localSheetId="3" hidden="1">1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7" hidden="1">1</definedName>
    <definedName name="solver_rlx" localSheetId="8" hidden="1">1</definedName>
    <definedName name="solver_rlx" localSheetId="9" hidden="1">1</definedName>
    <definedName name="solver_rsd" localSheetId="0" hidden="1">0</definedName>
    <definedName name="solver_rsd" localSheetId="10" hidden="1">0</definedName>
    <definedName name="solver_rsd" localSheetId="11" hidden="1">0</definedName>
    <definedName name="solver_rsd" localSheetId="12" hidden="1">0</definedName>
    <definedName name="solver_rsd" localSheetId="13" hidden="1">0</definedName>
    <definedName name="solver_rsd" localSheetId="14" hidden="1">0</definedName>
    <definedName name="solver_rsd" localSheetId="15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rsd" localSheetId="8" hidden="1">0</definedName>
    <definedName name="solver_rsd" localSheetId="9" hidden="1">0</definedName>
    <definedName name="solver_scl" localSheetId="0" hidden="1">1</definedName>
    <definedName name="solver_scl" localSheetId="10" hidden="1">1</definedName>
    <definedName name="solver_scl" localSheetId="11" hidden="1">2</definedName>
    <definedName name="solver_scl" localSheetId="12" hidden="1">1</definedName>
    <definedName name="solver_scl" localSheetId="13" hidden="1">1</definedName>
    <definedName name="solver_scl" localSheetId="14" hidden="1">2</definedName>
    <definedName name="solver_scl" localSheetId="15" hidden="1">1</definedName>
    <definedName name="solver_scl" localSheetId="1" hidden="1">1</definedName>
    <definedName name="solver_scl" localSheetId="2" hidden="1">1</definedName>
    <definedName name="solver_scl" localSheetId="3" hidden="1">2</definedName>
    <definedName name="solver_scl" localSheetId="4" hidden="1">1</definedName>
    <definedName name="solver_scl" localSheetId="5" hidden="1">2</definedName>
    <definedName name="solver_scl" localSheetId="6" hidden="1">1</definedName>
    <definedName name="solver_scl" localSheetId="7" hidden="1">2</definedName>
    <definedName name="solver_scl" localSheetId="8" hidden="1">2</definedName>
    <definedName name="solver_scl" localSheetId="9" hidden="1">2</definedName>
    <definedName name="solver_sho" localSheetId="0" hidden="1">2</definedName>
    <definedName name="solver_sho" localSheetId="10" hidden="1">2</definedName>
    <definedName name="solver_sho" localSheetId="11" hidden="1">2</definedName>
    <definedName name="solver_sho" localSheetId="12" hidden="1">2</definedName>
    <definedName name="solver_sho" localSheetId="13" hidden="1">2</definedName>
    <definedName name="solver_sho" localSheetId="14" hidden="1">2</definedName>
    <definedName name="solver_sho" localSheetId="15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ho" localSheetId="8" hidden="1">2</definedName>
    <definedName name="solver_sho" localSheetId="9" hidden="1">2</definedName>
    <definedName name="solver_ssz" localSheetId="0" hidden="1">100</definedName>
    <definedName name="solver_ssz" localSheetId="10" hidden="1">100</definedName>
    <definedName name="solver_ssz" localSheetId="11" hidden="1">100</definedName>
    <definedName name="solver_ssz" localSheetId="12" hidden="1">100</definedName>
    <definedName name="solver_ssz" localSheetId="13" hidden="1">100</definedName>
    <definedName name="solver_ssz" localSheetId="14" hidden="1">100</definedName>
    <definedName name="solver_ssz" localSheetId="15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ssz" localSheetId="8" hidden="1">100</definedName>
    <definedName name="solver_ssz" localSheetId="9" hidden="1">100</definedName>
    <definedName name="solver_tim" localSheetId="0" hidden="1">2147483647</definedName>
    <definedName name="solver_tim" localSheetId="10" hidden="1">2147483647</definedName>
    <definedName name="solver_tim" localSheetId="11" hidden="1">2147483647</definedName>
    <definedName name="solver_tim" localSheetId="12" hidden="1">2147483647</definedName>
    <definedName name="solver_tim" localSheetId="13" hidden="1">2147483647</definedName>
    <definedName name="solver_tim" localSheetId="14" hidden="1">100</definedName>
    <definedName name="solver_tim" localSheetId="15" hidden="1">2147483647</definedName>
    <definedName name="solver_tim" localSheetId="1" hidden="1">2147483647</definedName>
    <definedName name="solver_tim" localSheetId="2" hidden="1">2147483647</definedName>
    <definedName name="solver_tim" localSheetId="3" hidden="1">100</definedName>
    <definedName name="solver_tim" localSheetId="4" hidden="1">2147483647</definedName>
    <definedName name="solver_tim" localSheetId="5" hidden="1">100</definedName>
    <definedName name="solver_tim" localSheetId="6" hidden="1">100</definedName>
    <definedName name="solver_tim" localSheetId="7" hidden="1">100</definedName>
    <definedName name="solver_tim" localSheetId="8" hidden="1">100</definedName>
    <definedName name="solver_tim" localSheetId="9" hidden="1">100</definedName>
    <definedName name="solver_tol" localSheetId="0" hidden="1">0.01</definedName>
    <definedName name="solver_tol" localSheetId="10" hidden="1">0.01</definedName>
    <definedName name="solver_tol" localSheetId="11" hidden="1">0.01</definedName>
    <definedName name="solver_tol" localSheetId="12" hidden="1">0.01</definedName>
    <definedName name="solver_tol" localSheetId="13" hidden="1">0.01</definedName>
    <definedName name="solver_tol" localSheetId="14" hidden="1">0.05</definedName>
    <definedName name="solver_tol" localSheetId="15" hidden="1">0.01</definedName>
    <definedName name="solver_tol" localSheetId="1" hidden="1">0.01</definedName>
    <definedName name="solver_tol" localSheetId="2" hidden="1">0.01</definedName>
    <definedName name="solver_tol" localSheetId="3" hidden="1">0.05</definedName>
    <definedName name="solver_tol" localSheetId="4" hidden="1">0.01</definedName>
    <definedName name="solver_tol" localSheetId="5" hidden="1">0.05</definedName>
    <definedName name="solver_tol" localSheetId="6" hidden="1">0.05</definedName>
    <definedName name="solver_tol" localSheetId="7" hidden="1">0.05</definedName>
    <definedName name="solver_tol" localSheetId="8" hidden="1">0.05</definedName>
    <definedName name="solver_tol" localSheetId="9" hidden="1">0.05</definedName>
    <definedName name="solver_typ" localSheetId="0" hidden="1">2</definedName>
    <definedName name="solver_typ" localSheetId="10" hidden="1">2</definedName>
    <definedName name="solver_typ" localSheetId="11" hidden="1">2</definedName>
    <definedName name="solver_typ" localSheetId="12" hidden="1">1</definedName>
    <definedName name="solver_typ" localSheetId="13" hidden="1">1</definedName>
    <definedName name="solver_typ" localSheetId="14" hidden="1">2</definedName>
    <definedName name="solver_typ" localSheetId="15" hidden="1">2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2</definedName>
    <definedName name="solver_typ" localSheetId="5" hidden="1">2</definedName>
    <definedName name="solver_typ" localSheetId="6" hidden="1">2</definedName>
    <definedName name="solver_typ" localSheetId="7" hidden="1">2</definedName>
    <definedName name="solver_typ" localSheetId="8" hidden="1">2</definedName>
    <definedName name="solver_typ" localSheetId="9" hidden="1">2</definedName>
    <definedName name="solver_val" localSheetId="0" hidden="1">0</definedName>
    <definedName name="solver_val" localSheetId="10" hidden="1">0</definedName>
    <definedName name="solver_val" localSheetId="11" hidden="1">0</definedName>
    <definedName name="solver_val" localSheetId="12" hidden="1">0</definedName>
    <definedName name="solver_val" localSheetId="13" hidden="1">0</definedName>
    <definedName name="solver_val" localSheetId="14" hidden="1">0</definedName>
    <definedName name="solver_val" localSheetId="15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al" localSheetId="8" hidden="1">0</definedName>
    <definedName name="solver_val" localSheetId="9" hidden="1">0</definedName>
    <definedName name="solver_ver" localSheetId="0" hidden="1">3</definedName>
    <definedName name="solver_ver" localSheetId="10" hidden="1">3</definedName>
    <definedName name="solver_ver" localSheetId="11" hidden="1">3</definedName>
    <definedName name="solver_ver" localSheetId="12" hidden="1">3</definedName>
    <definedName name="solver_ver" localSheetId="13" hidden="1">3</definedName>
    <definedName name="solver_ver" localSheetId="14" hidden="1">3</definedName>
    <definedName name="solver_ver" localSheetId="15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  <definedName name="solver_ver" localSheetId="8" hidden="1">3</definedName>
    <definedName name="solver_ver" localSheetId="9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1" i="32" l="1"/>
  <c r="M11" i="32"/>
  <c r="L11" i="32"/>
  <c r="O10" i="32"/>
  <c r="O9" i="32"/>
  <c r="N5" i="32"/>
  <c r="M5" i="32"/>
  <c r="L5" i="32"/>
  <c r="N4" i="32"/>
  <c r="N14" i="32" s="1"/>
  <c r="M4" i="32"/>
  <c r="M14" i="32" s="1"/>
  <c r="L4" i="32"/>
  <c r="L14" i="32" s="1"/>
  <c r="R17" i="31"/>
  <c r="Q17" i="31"/>
  <c r="P17" i="31"/>
  <c r="O17" i="31"/>
  <c r="N17" i="31"/>
  <c r="S9" i="31"/>
  <c r="T8" i="31"/>
  <c r="R8" i="31"/>
  <c r="Q8" i="31"/>
  <c r="P8" i="31"/>
  <c r="O8" i="31"/>
  <c r="N8" i="31"/>
  <c r="S7" i="31"/>
  <c r="S6" i="31"/>
  <c r="S5" i="31"/>
  <c r="C14" i="30"/>
  <c r="C13" i="30"/>
  <c r="C12" i="30"/>
  <c r="C11" i="30"/>
  <c r="C8" i="30"/>
  <c r="B18" i="29"/>
  <c r="B17" i="29"/>
  <c r="B16" i="29"/>
  <c r="B15" i="29"/>
  <c r="B14" i="29"/>
  <c r="B13" i="29"/>
  <c r="L8" i="29"/>
  <c r="K8" i="29"/>
  <c r="J8" i="29"/>
  <c r="I8" i="29"/>
  <c r="H8" i="29"/>
  <c r="G8" i="29"/>
  <c r="F8" i="29"/>
  <c r="E8" i="29"/>
  <c r="D8" i="29"/>
  <c r="C8" i="29"/>
  <c r="B8" i="29"/>
  <c r="O14" i="32" l="1"/>
  <c r="S17" i="31"/>
  <c r="B20" i="29"/>
  <c r="F24" i="28"/>
  <c r="E24" i="28"/>
  <c r="D24" i="28"/>
  <c r="C24" i="28"/>
  <c r="B25" i="28" s="1"/>
  <c r="F23" i="28"/>
  <c r="E23" i="28"/>
  <c r="D23" i="28"/>
  <c r="C23" i="28"/>
  <c r="H21" i="28"/>
  <c r="H20" i="28"/>
  <c r="H19" i="28"/>
  <c r="I18" i="27" l="1"/>
  <c r="H16" i="27"/>
  <c r="G16" i="27"/>
  <c r="F16" i="27"/>
  <c r="E16" i="27"/>
  <c r="D16" i="27"/>
  <c r="H15" i="27"/>
  <c r="G15" i="27"/>
  <c r="F15" i="27"/>
  <c r="E15" i="27"/>
  <c r="D15" i="27"/>
  <c r="H14" i="27"/>
  <c r="G14" i="27"/>
  <c r="F14" i="27"/>
  <c r="E14" i="27"/>
  <c r="E18" i="27" s="1"/>
  <c r="D14" i="27"/>
  <c r="D18" i="27" s="1"/>
  <c r="I10" i="27"/>
  <c r="H10" i="27"/>
  <c r="G10" i="27"/>
  <c r="F10" i="27"/>
  <c r="E10" i="27"/>
  <c r="D10" i="27"/>
  <c r="J9" i="27"/>
  <c r="B7" i="27"/>
  <c r="C6" i="27"/>
  <c r="C5" i="27"/>
  <c r="C4" i="27"/>
  <c r="H18" i="27" l="1"/>
  <c r="F18" i="27"/>
  <c r="G18" i="27"/>
  <c r="J18" i="27" s="1"/>
  <c r="H16" i="26" l="1"/>
  <c r="G16" i="26"/>
  <c r="F16" i="26"/>
  <c r="E16" i="26"/>
  <c r="D16" i="26"/>
  <c r="H15" i="26"/>
  <c r="G15" i="26"/>
  <c r="F15" i="26"/>
  <c r="E15" i="26"/>
  <c r="D15" i="26"/>
  <c r="H14" i="26"/>
  <c r="G14" i="26"/>
  <c r="F14" i="26"/>
  <c r="E14" i="26"/>
  <c r="E18" i="26" s="1"/>
  <c r="D14" i="26"/>
  <c r="D18" i="26" s="1"/>
  <c r="H10" i="26"/>
  <c r="G10" i="26"/>
  <c r="F10" i="26"/>
  <c r="E10" i="26"/>
  <c r="D10" i="26"/>
  <c r="I9" i="26"/>
  <c r="B7" i="26"/>
  <c r="C6" i="26"/>
  <c r="C5" i="26"/>
  <c r="C4" i="26"/>
  <c r="P17" i="25"/>
  <c r="N17" i="25"/>
  <c r="P16" i="25"/>
  <c r="M16" i="25"/>
  <c r="L16" i="25"/>
  <c r="P15" i="25"/>
  <c r="M15" i="25"/>
  <c r="L15" i="25"/>
  <c r="L11" i="25"/>
  <c r="H18" i="26" l="1"/>
  <c r="N15" i="25"/>
  <c r="F18" i="26"/>
  <c r="G18" i="26"/>
  <c r="N16" i="25"/>
  <c r="I18" i="26"/>
  <c r="R17" i="24" l="1"/>
  <c r="Q17" i="24"/>
  <c r="P17" i="24"/>
  <c r="O17" i="24"/>
  <c r="N17" i="24"/>
  <c r="S9" i="24"/>
  <c r="T8" i="24"/>
  <c r="R8" i="24"/>
  <c r="Q8" i="24"/>
  <c r="P8" i="24"/>
  <c r="O8" i="24"/>
  <c r="N8" i="24"/>
  <c r="S7" i="24"/>
  <c r="S6" i="24"/>
  <c r="S5" i="24"/>
  <c r="S17" i="24" l="1"/>
  <c r="R27" i="21"/>
  <c r="Q27" i="21"/>
  <c r="P27" i="21"/>
  <c r="O27" i="21"/>
  <c r="L19" i="21"/>
  <c r="S19" i="21"/>
  <c r="R20" i="21"/>
  <c r="Q20" i="21"/>
  <c r="P20" i="21"/>
  <c r="O20" i="21"/>
  <c r="M18" i="21"/>
  <c r="M17" i="21"/>
  <c r="M16" i="21"/>
  <c r="S11" i="21"/>
  <c r="U11" i="21" s="1"/>
  <c r="R11" i="21"/>
  <c r="Q11" i="21"/>
  <c r="P11" i="21"/>
  <c r="O11" i="21"/>
  <c r="N11" i="21"/>
  <c r="M11" i="21"/>
  <c r="T10" i="21"/>
  <c r="T9" i="21"/>
  <c r="T8" i="21"/>
  <c r="T7" i="21"/>
  <c r="T6" i="21"/>
  <c r="T5" i="21"/>
  <c r="T4" i="21"/>
  <c r="I10" i="18"/>
  <c r="H10" i="18"/>
  <c r="G10" i="18"/>
  <c r="F10" i="18"/>
  <c r="E10" i="18"/>
  <c r="D10" i="18"/>
  <c r="C6" i="18"/>
  <c r="C5" i="18"/>
  <c r="C4" i="18"/>
  <c r="I14" i="18"/>
  <c r="D14" i="18"/>
  <c r="J9" i="18"/>
  <c r="B7" i="18"/>
  <c r="B26" i="14"/>
  <c r="B25" i="14"/>
  <c r="B24" i="14"/>
  <c r="B23" i="14"/>
  <c r="B21" i="14"/>
  <c r="M15" i="14"/>
  <c r="L15" i="14"/>
  <c r="K15" i="14"/>
  <c r="J15" i="14"/>
  <c r="I15" i="14"/>
  <c r="H15" i="14"/>
  <c r="G15" i="14"/>
  <c r="F15" i="14"/>
  <c r="E15" i="14"/>
  <c r="D15" i="14"/>
  <c r="C15" i="14"/>
  <c r="B15" i="14"/>
  <c r="C22" i="13"/>
  <c r="C21" i="13"/>
  <c r="C19" i="13"/>
  <c r="F19" i="7"/>
  <c r="F18" i="7"/>
  <c r="C18" i="7"/>
  <c r="B18" i="7"/>
  <c r="F17" i="7"/>
  <c r="C17" i="7"/>
  <c r="B17" i="7"/>
  <c r="C14" i="7"/>
  <c r="B14" i="7"/>
  <c r="F16" i="6"/>
  <c r="D16" i="6"/>
  <c r="F15" i="6"/>
  <c r="D15" i="6"/>
  <c r="F14" i="6"/>
  <c r="C14" i="6"/>
  <c r="B14" i="6"/>
  <c r="C11" i="6"/>
  <c r="B11" i="6"/>
  <c r="D11" i="6" l="1"/>
  <c r="D14" i="6"/>
  <c r="B20" i="14"/>
  <c r="T12" i="21"/>
  <c r="T27" i="21"/>
  <c r="D17" i="7"/>
  <c r="D14" i="7"/>
  <c r="C23" i="13"/>
  <c r="N11" i="22" l="1"/>
  <c r="M11" i="22"/>
  <c r="L11" i="22"/>
  <c r="O10" i="22"/>
  <c r="O9" i="22"/>
  <c r="N5" i="22"/>
  <c r="M5" i="22"/>
  <c r="L5" i="22"/>
  <c r="N4" i="22"/>
  <c r="M4" i="22"/>
  <c r="L4" i="22"/>
  <c r="U10" i="21"/>
  <c r="U7" i="21"/>
  <c r="U9" i="21"/>
  <c r="U8" i="21"/>
  <c r="U5" i="21"/>
  <c r="I16" i="18"/>
  <c r="H16" i="18"/>
  <c r="G16" i="18"/>
  <c r="F16" i="18"/>
  <c r="E16" i="18"/>
  <c r="D16" i="18"/>
  <c r="I15" i="18"/>
  <c r="I18" i="18" s="1"/>
  <c r="H15" i="18"/>
  <c r="G15" i="18"/>
  <c r="F15" i="18"/>
  <c r="E15" i="18"/>
  <c r="D15" i="18"/>
  <c r="H14" i="18"/>
  <c r="G14" i="18"/>
  <c r="G18" i="18" s="1"/>
  <c r="F14" i="18"/>
  <c r="F18" i="18" s="1"/>
  <c r="E14" i="18"/>
  <c r="E18" i="18" s="1"/>
  <c r="L14" i="22" l="1"/>
  <c r="H18" i="18"/>
  <c r="D18" i="18"/>
  <c r="J18" i="18" s="1"/>
  <c r="M14" i="22"/>
  <c r="N14" i="22"/>
  <c r="O14" i="22" s="1"/>
  <c r="U4" i="21"/>
  <c r="U6" i="21"/>
  <c r="F22" i="7" l="1"/>
  <c r="D22" i="7"/>
  <c r="F21" i="7"/>
  <c r="D21" i="7"/>
  <c r="F20" i="7"/>
  <c r="D20" i="7"/>
  <c r="D19" i="7"/>
  <c r="D18" i="7"/>
</calcChain>
</file>

<file path=xl/sharedStrings.xml><?xml version="1.0" encoding="utf-8"?>
<sst xmlns="http://schemas.openxmlformats.org/spreadsheetml/2006/main" count="407" uniqueCount="182">
  <si>
    <t>Razem</t>
  </si>
  <si>
    <t>Kolej</t>
  </si>
  <si>
    <t>Samochód</t>
  </si>
  <si>
    <t>x1=</t>
  </si>
  <si>
    <t>x2=</t>
  </si>
  <si>
    <t>Liczba kursów na dobę</t>
  </si>
  <si>
    <t xml:space="preserve">Dobowy strumień ładunku [t] </t>
  </si>
  <si>
    <t>Wielkość ładunku przewiezionego w 1 kursie [t]</t>
  </si>
  <si>
    <t>Maksymalna liczba kursów na dobę</t>
  </si>
  <si>
    <t>Koszt jednego kursu [zł]</t>
  </si>
  <si>
    <t>Wielkość przewozu na dobę [t]</t>
  </si>
  <si>
    <t>Koszt przewozu [zł]</t>
  </si>
  <si>
    <t>&lt;- Funkcja celu</t>
  </si>
  <si>
    <t>Warunki ograniczające:</t>
  </si>
  <si>
    <t>Liczba kursów - kolej</t>
  </si>
  <si>
    <t>Liczba kursów - samochód</t>
  </si>
  <si>
    <t>&gt;=</t>
  </si>
  <si>
    <t>&lt;=</t>
  </si>
  <si>
    <t>20S</t>
  </si>
  <si>
    <t>45H</t>
  </si>
  <si>
    <t>Zysk [zł]</t>
  </si>
  <si>
    <t>Cena jednostkowa zakupu [zł]</t>
  </si>
  <si>
    <t>Stopa zysku [%]</t>
  </si>
  <si>
    <t>Zasoby finansowe</t>
  </si>
  <si>
    <t>Zasoby finansowe [zł]</t>
  </si>
  <si>
    <t>Przygotowanie do sprzedaży [rbh]</t>
  </si>
  <si>
    <t>Maksymalna liczba roboczogodzin pracy [rbh/rok]</t>
  </si>
  <si>
    <t>Maksymalna dostępna liczba wózków u producenta</t>
  </si>
  <si>
    <t>Mozliwości sprzedaży - co najmniej</t>
  </si>
  <si>
    <t>Czas pracy</t>
  </si>
  <si>
    <t>Dostępność wózków 20S</t>
  </si>
  <si>
    <t>Dostępność wózków 45H</t>
  </si>
  <si>
    <t>Popyt na wózki 20S</t>
  </si>
  <si>
    <t>Popyt na wózki 45H</t>
  </si>
  <si>
    <t>Liczba zakupionych wózków</t>
  </si>
  <si>
    <t>Cena zakupu</t>
  </si>
  <si>
    <t>Zysk</t>
  </si>
  <si>
    <t>Czas przygotowania</t>
  </si>
  <si>
    <t>A</t>
  </si>
  <si>
    <t>B</t>
  </si>
  <si>
    <t>Praca personelu</t>
  </si>
  <si>
    <t>Finanse</t>
  </si>
  <si>
    <t>liczba sam. A</t>
  </si>
  <si>
    <t>Fcelu=</t>
  </si>
  <si>
    <t>Warunki</t>
  </si>
  <si>
    <t>Ograniczenia:</t>
  </si>
  <si>
    <t>Wyroby</t>
  </si>
  <si>
    <t>Powierzchnia</t>
  </si>
  <si>
    <t>Koszt</t>
  </si>
  <si>
    <t>Zmienne decyzyjne
wielkości zakupu</t>
  </si>
  <si>
    <t>C</t>
  </si>
  <si>
    <t>F celu:</t>
  </si>
  <si>
    <t>Warunki:</t>
  </si>
  <si>
    <t>Sposoby załadunku</t>
  </si>
  <si>
    <t>barki - ładowność [t]</t>
  </si>
  <si>
    <t>Opakowania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</si>
  <si>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</si>
  <si>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</si>
  <si>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</si>
  <si>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</si>
  <si>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</si>
  <si>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</si>
  <si>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</si>
  <si>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</si>
  <si>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</si>
  <si>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</si>
  <si>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</si>
  <si>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</si>
  <si>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Niewykorzystana
ładowność</t>
  </si>
  <si>
    <t>liczba barek</t>
  </si>
  <si>
    <t>załadowanych</t>
  </si>
  <si>
    <t>danym sposobem</t>
  </si>
  <si>
    <t>suma barek</t>
  </si>
  <si>
    <t>Funkcja celu</t>
  </si>
  <si>
    <t>=</t>
  </si>
  <si>
    <t>Warunki ogr.</t>
  </si>
  <si>
    <t>ciężarówek o ładowności [w t]</t>
  </si>
  <si>
    <t>Towar</t>
  </si>
  <si>
    <t>Liczba ciężarówek
załadowanych
danym sposobem</t>
  </si>
  <si>
    <t>War. Ogr.</t>
  </si>
  <si>
    <t>Fcelu</t>
  </si>
  <si>
    <t>D</t>
  </si>
  <si>
    <t>Macierz dostaw</t>
  </si>
  <si>
    <t>Odbiorcy (Zakłady produkcyjne)</t>
  </si>
  <si>
    <t>Dostawcy (Składnice Surowców)</t>
  </si>
  <si>
    <t>Podaż</t>
  </si>
  <si>
    <t>Aktualna wielkość dostaw do odbiorców</t>
  </si>
  <si>
    <t>Z1</t>
  </si>
  <si>
    <t>Z2</t>
  </si>
  <si>
    <t>Z3</t>
  </si>
  <si>
    <t>Z4</t>
  </si>
  <si>
    <t>Z5</t>
  </si>
  <si>
    <t>S1</t>
  </si>
  <si>
    <t>S2</t>
  </si>
  <si>
    <t>S3</t>
  </si>
  <si>
    <t>Podaż Razem</t>
  </si>
  <si>
    <t>Popyt Razem</t>
  </si>
  <si>
    <t>Deklarowany Popyt</t>
  </si>
  <si>
    <t>Zrealizowany Popyt</t>
  </si>
  <si>
    <t>Macierz jednostkowych kosztów transportu</t>
  </si>
  <si>
    <t>Odbiorcy</t>
  </si>
  <si>
    <t>Dostawcy</t>
  </si>
  <si>
    <t>Koszty</t>
  </si>
  <si>
    <t>Koszty Transportu do poszczególnych odbiorców</t>
  </si>
  <si>
    <t>Odbiorcy (Odbiorcy towarów)</t>
  </si>
  <si>
    <t>Dostawcy (Zakłady Produkcyjne)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</si>
  <si>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</si>
  <si>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</si>
  <si>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</si>
  <si>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</si>
  <si>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</si>
  <si>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</si>
  <si>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</si>
  <si>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Nadwyżka prod.</t>
  </si>
  <si>
    <t>Cij</t>
  </si>
  <si>
    <t>S4</t>
  </si>
  <si>
    <t>Podaż deklarowana</t>
  </si>
  <si>
    <t>Podaż realizowana</t>
  </si>
  <si>
    <t>H1</t>
  </si>
  <si>
    <t>H2</t>
  </si>
  <si>
    <t>H3</t>
  </si>
  <si>
    <t>Popyt deklarowany</t>
  </si>
  <si>
    <t>Popyt realizowany</t>
  </si>
  <si>
    <t>wi</t>
  </si>
  <si>
    <t>pi-wi</t>
  </si>
  <si>
    <t>pi</t>
  </si>
  <si>
    <t>suma</t>
  </si>
  <si>
    <t>podaz planowana</t>
  </si>
  <si>
    <t>podaz realizowana</t>
  </si>
  <si>
    <t>N/O</t>
  </si>
  <si>
    <t>popyt planowany</t>
  </si>
  <si>
    <t>popyt realizowany</t>
  </si>
  <si>
    <t>P1</t>
  </si>
  <si>
    <t>P2</t>
  </si>
  <si>
    <t>Dostawy</t>
  </si>
  <si>
    <r>
      <t>O</t>
    </r>
    <r>
      <rPr>
        <vertAlign val="subscript"/>
        <sz val="10"/>
        <rFont val="Arial CE"/>
        <charset val="238"/>
      </rPr>
      <t>1</t>
    </r>
  </si>
  <si>
    <r>
      <t>O</t>
    </r>
    <r>
      <rPr>
        <vertAlign val="subscript"/>
        <sz val="10"/>
        <rFont val="Arial CE"/>
        <charset val="238"/>
      </rPr>
      <t>2</t>
    </r>
  </si>
  <si>
    <r>
      <t>O</t>
    </r>
    <r>
      <rPr>
        <vertAlign val="subscript"/>
        <sz val="10"/>
        <rFont val="Arial CE"/>
        <charset val="238"/>
      </rPr>
      <t>3</t>
    </r>
  </si>
  <si>
    <t>Koszt zakupu</t>
  </si>
  <si>
    <r>
      <t>P</t>
    </r>
    <r>
      <rPr>
        <vertAlign val="subscript"/>
        <sz val="10"/>
        <rFont val="Arial CE"/>
        <charset val="238"/>
      </rPr>
      <t>1</t>
    </r>
  </si>
  <si>
    <r>
      <t>P</t>
    </r>
    <r>
      <rPr>
        <vertAlign val="subscript"/>
        <sz val="10"/>
        <rFont val="Arial CE"/>
        <charset val="238"/>
      </rPr>
      <t>2</t>
    </r>
  </si>
  <si>
    <t>Cena sprzedaży</t>
  </si>
  <si>
    <t>Popyt</t>
  </si>
  <si>
    <t>B1</t>
  </si>
  <si>
    <t>B2</t>
  </si>
  <si>
    <t>B3</t>
  </si>
  <si>
    <t>B4</t>
  </si>
  <si>
    <t>M</t>
  </si>
  <si>
    <t>razem</t>
  </si>
  <si>
    <t>Zyski</t>
  </si>
  <si>
    <t>jednostkowe</t>
  </si>
  <si>
    <t>Zmienne decyzyjne:</t>
  </si>
  <si>
    <t>niew. Ładowność</t>
  </si>
  <si>
    <t>max pow.</t>
  </si>
  <si>
    <t>max zasoby gotówki</t>
  </si>
  <si>
    <t>max liczba wyr. C</t>
  </si>
  <si>
    <t>N</t>
  </si>
  <si>
    <t>O</t>
  </si>
  <si>
    <t>max</t>
  </si>
  <si>
    <t>min</t>
  </si>
  <si>
    <t>sam*km</t>
  </si>
  <si>
    <t>[t]</t>
  </si>
  <si>
    <t>barek</t>
  </si>
  <si>
    <t>Aij</t>
  </si>
  <si>
    <t>zł</t>
  </si>
  <si>
    <t>Deklarowana</t>
  </si>
  <si>
    <t>Zapotrzebowanie</t>
  </si>
  <si>
    <t>Deklarowane</t>
  </si>
  <si>
    <t>Dane:</t>
  </si>
  <si>
    <t>Zmienne</t>
  </si>
  <si>
    <t>W1:</t>
  </si>
  <si>
    <t>W2:</t>
  </si>
  <si>
    <t>l ciężarówek</t>
  </si>
  <si>
    <t>Fcelu (v1)</t>
  </si>
  <si>
    <t>l. ciężarówek</t>
  </si>
  <si>
    <t>Fcelu (v2)</t>
  </si>
  <si>
    <t>w1:</t>
  </si>
  <si>
    <t>w2:</t>
  </si>
  <si>
    <t>w3:</t>
  </si>
  <si>
    <t>w4:</t>
  </si>
  <si>
    <t>Tak</t>
  </si>
  <si>
    <t>zarabiaby wiecej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</si>
</sst>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51"/>
      <name val="Arial"/>
      <family val="2"/>
      <charset val="238"/>
    </font>
    <font>
      <b/>
      <sz val="11"/>
      <name val="Czcionka tekstu podstawowego"/>
      <charset val="238"/>
    </font>
    <font>
      <b/>
      <sz val="11"/>
      <name val="Arial"/>
      <family val="2"/>
      <charset val="238"/>
    </font>
    <font>
      <sz val="11"/>
      <name val="Czcionka tekstu podstawowego"/>
      <family val="2"/>
      <charset val="238"/>
    </font>
    <font>
      <b/>
      <sz val="10"/>
      <name val="Czcionka tekstu podstawowego"/>
      <family val="2"/>
      <charset val="238"/>
    </font>
    <font>
      <b/>
      <sz val="11"/>
      <color indexed="36"/>
      <name val="Czcionka tekstu podstawowego"/>
      <charset val="238"/>
    </font>
    <font>
      <b/>
      <sz val="11"/>
      <color indexed="8"/>
      <name val="Czcionka tekstu podstawowego"/>
      <charset val="238"/>
    </font>
    <font>
      <b/>
      <sz val="10"/>
      <color rgb="FF0070C0"/>
      <name val="Arial"/>
      <family val="2"/>
      <charset val="238"/>
    </font>
    <font>
      <b/>
      <sz val="11"/>
      <color rgb="FF7030A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Czcionka tekstu podstawowego"/>
      <family val="2"/>
      <charset val="238"/>
    </font>
    <font>
      <b/>
      <sz val="11"/>
      <color theme="5" tint="-0.249977111117893"/>
      <name val="Czcionka tekstu podstawowego"/>
      <charset val="238"/>
    </font>
    <font>
      <b/>
      <sz val="11"/>
      <color rgb="FF00B050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theme="9" tint="-0.249977111117893"/>
      <name val="Czcionka tekstu podstawowego"/>
      <charset val="238"/>
    </font>
    <font>
      <sz val="10"/>
      <name val="Arial"/>
      <family val="2"/>
      <charset val="238"/>
    </font>
    <font>
      <b/>
      <sz val="10"/>
      <color indexed="4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indexed="60"/>
      <name val="Czcionka tekstu podstawowego"/>
      <charset val="238"/>
    </font>
    <font>
      <b/>
      <sz val="11"/>
      <color indexed="17"/>
      <name val="Czcionka tekstu podstawowego"/>
      <charset val="238"/>
    </font>
    <font>
      <b/>
      <sz val="11"/>
      <color indexed="10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  <font>
      <vertAlign val="subscript"/>
      <sz val="10"/>
      <name val="Arial CE"/>
      <charset val="238"/>
    </font>
    <font>
      <sz val="11"/>
      <color theme="9" tint="-0.249977111117893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charset val="238"/>
    </font>
  </fonts>
  <fills count="3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20" fillId="0" borderId="0"/>
    <xf numFmtId="0" fontId="34" fillId="0" borderId="0"/>
  </cellStyleXfs>
  <cellXfs count="12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12" fillId="0" borderId="0" xfId="0" applyFont="1"/>
    <xf numFmtId="0" fontId="7" fillId="0" borderId="0" xfId="0" applyFont="1"/>
    <xf numFmtId="0" fontId="6" fillId="0" borderId="0" xfId="0" applyFont="1"/>
    <xf numFmtId="0" fontId="13" fillId="0" borderId="0" xfId="0" applyFont="1"/>
    <xf numFmtId="0" fontId="8" fillId="0" borderId="0" xfId="0" applyFont="1"/>
    <xf numFmtId="0" fontId="14" fillId="0" borderId="0" xfId="0" applyFont="1"/>
    <xf numFmtId="0" fontId="14" fillId="9" borderId="0" xfId="0" applyFont="1" applyFill="1"/>
    <xf numFmtId="0" fontId="14" fillId="10" borderId="0" xfId="0" applyFont="1" applyFill="1"/>
    <xf numFmtId="0" fontId="9" fillId="0" borderId="0" xfId="0" applyFont="1"/>
    <xf numFmtId="0" fontId="15" fillId="0" borderId="0" xfId="0" applyFont="1"/>
    <xf numFmtId="0" fontId="14" fillId="11" borderId="0" xfId="0" applyFont="1" applyFill="1"/>
    <xf numFmtId="0" fontId="14" fillId="12" borderId="0" xfId="0" applyFont="1" applyFill="1"/>
    <xf numFmtId="0" fontId="14" fillId="13" borderId="0" xfId="0" applyFont="1" applyFill="1"/>
    <xf numFmtId="0" fontId="14" fillId="15" borderId="0" xfId="0" applyFont="1" applyFill="1"/>
    <xf numFmtId="0" fontId="2" fillId="8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0" fillId="16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4" fillId="8" borderId="0" xfId="0" applyFont="1" applyFill="1"/>
    <xf numFmtId="0" fontId="18" fillId="17" borderId="0" xfId="0" applyFont="1" applyFill="1"/>
    <xf numFmtId="0" fontId="14" fillId="19" borderId="0" xfId="0" applyFont="1" applyFill="1"/>
    <xf numFmtId="0" fontId="13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14" fillId="0" borderId="0" xfId="0" applyFont="1" applyAlignment="1">
      <alignment wrapText="1"/>
    </xf>
    <xf numFmtId="0" fontId="0" fillId="20" borderId="0" xfId="0" applyFill="1"/>
    <xf numFmtId="0" fontId="18" fillId="21" borderId="0" xfId="0" applyFont="1" applyFill="1"/>
    <xf numFmtId="0" fontId="14" fillId="22" borderId="0" xfId="0" applyFont="1" applyFill="1"/>
    <xf numFmtId="0" fontId="14" fillId="23" borderId="0" xfId="0" applyFont="1" applyFill="1"/>
    <xf numFmtId="0" fontId="20" fillId="0" borderId="0" xfId="1"/>
    <xf numFmtId="0" fontId="2" fillId="24" borderId="0" xfId="1" applyFont="1" applyFill="1" applyAlignment="1">
      <alignment horizontal="center"/>
    </xf>
    <xf numFmtId="0" fontId="21" fillId="24" borderId="0" xfId="1" applyFont="1" applyFill="1" applyAlignment="1">
      <alignment horizontal="center"/>
    </xf>
    <xf numFmtId="0" fontId="4" fillId="0" borderId="0" xfId="1" applyFont="1"/>
    <xf numFmtId="0" fontId="20" fillId="25" borderId="0" xfId="1" applyFill="1"/>
    <xf numFmtId="0" fontId="20" fillId="26" borderId="0" xfId="1" applyFill="1"/>
    <xf numFmtId="0" fontId="20" fillId="0" borderId="0" xfId="1" applyAlignment="1">
      <alignment wrapText="1"/>
    </xf>
    <xf numFmtId="0" fontId="22" fillId="5" borderId="0" xfId="1" applyFont="1" applyFill="1"/>
    <xf numFmtId="0" fontId="23" fillId="0" borderId="0" xfId="1" applyFont="1"/>
    <xf numFmtId="0" fontId="24" fillId="0" borderId="0" xfId="1" applyFont="1"/>
    <xf numFmtId="0" fontId="10" fillId="0" borderId="0" xfId="1" applyFont="1"/>
    <xf numFmtId="0" fontId="11" fillId="8" borderId="0" xfId="1" applyFont="1" applyFill="1"/>
    <xf numFmtId="0" fontId="11" fillId="0" borderId="0" xfId="1" applyFont="1"/>
    <xf numFmtId="0" fontId="25" fillId="27" borderId="0" xfId="1" applyFont="1" applyFill="1"/>
    <xf numFmtId="0" fontId="20" fillId="14" borderId="0" xfId="1" applyFill="1"/>
    <xf numFmtId="0" fontId="26" fillId="0" borderId="0" xfId="0" applyFont="1"/>
    <xf numFmtId="0" fontId="2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/>
    <xf numFmtId="0" fontId="14" fillId="7" borderId="0" xfId="0" applyFont="1" applyFill="1"/>
    <xf numFmtId="0" fontId="0" fillId="22" borderId="0" xfId="0" applyFill="1"/>
    <xf numFmtId="0" fontId="14" fillId="28" borderId="0" xfId="0" applyFont="1" applyFill="1" applyAlignment="1">
      <alignment horizontal="center"/>
    </xf>
    <xf numFmtId="0" fontId="11" fillId="29" borderId="1" xfId="0" applyFont="1" applyFill="1" applyBorder="1"/>
    <xf numFmtId="0" fontId="11" fillId="3" borderId="1" xfId="0" applyFont="1" applyFill="1" applyBorder="1"/>
    <xf numFmtId="0" fontId="0" fillId="29" borderId="1" xfId="0" applyFill="1" applyBorder="1"/>
    <xf numFmtId="0" fontId="0" fillId="24" borderId="1" xfId="0" applyFill="1" applyBorder="1"/>
    <xf numFmtId="0" fontId="0" fillId="3" borderId="1" xfId="0" applyFill="1" applyBorder="1"/>
    <xf numFmtId="0" fontId="0" fillId="30" borderId="1" xfId="0" applyFill="1" applyBorder="1"/>
    <xf numFmtId="0" fontId="11" fillId="6" borderId="1" xfId="0" applyFont="1" applyFill="1" applyBorder="1" applyAlignment="1">
      <alignment horizontal="center"/>
    </xf>
    <xf numFmtId="0" fontId="11" fillId="0" borderId="1" xfId="0" applyFont="1" applyBorder="1"/>
    <xf numFmtId="0" fontId="0" fillId="0" borderId="1" xfId="0" applyBorder="1"/>
    <xf numFmtId="0" fontId="0" fillId="31" borderId="1" xfId="0" applyFill="1" applyBorder="1"/>
    <xf numFmtId="0" fontId="0" fillId="25" borderId="1" xfId="0" applyFill="1" applyBorder="1"/>
    <xf numFmtId="0" fontId="11" fillId="29" borderId="1" xfId="0" applyFont="1" applyFill="1" applyBorder="1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left" indent="1"/>
    </xf>
    <xf numFmtId="0" fontId="14" fillId="27" borderId="0" xfId="0" applyFont="1" applyFill="1"/>
    <xf numFmtId="0" fontId="8" fillId="12" borderId="0" xfId="0" applyFont="1" applyFill="1"/>
    <xf numFmtId="0" fontId="33" fillId="0" borderId="0" xfId="0" applyFont="1"/>
    <xf numFmtId="0" fontId="0" fillId="12" borderId="0" xfId="0" applyFill="1"/>
    <xf numFmtId="0" fontId="16" fillId="0" borderId="0" xfId="0" applyFont="1"/>
    <xf numFmtId="0" fontId="17" fillId="0" borderId="0" xfId="0" applyFont="1"/>
    <xf numFmtId="0" fontId="0" fillId="7" borderId="0" xfId="0" applyFill="1" applyAlignment="1">
      <alignment horizontal="center" vertical="center"/>
    </xf>
    <xf numFmtId="0" fontId="0" fillId="16" borderId="1" xfId="0" applyFill="1" applyBorder="1"/>
    <xf numFmtId="0" fontId="14" fillId="0" borderId="1" xfId="0" applyFont="1" applyBorder="1"/>
    <xf numFmtId="0" fontId="6" fillId="8" borderId="1" xfId="0" applyFont="1" applyFill="1" applyBorder="1"/>
    <xf numFmtId="0" fontId="0" fillId="27" borderId="1" xfId="0" applyFill="1" applyBorder="1"/>
    <xf numFmtId="0" fontId="14" fillId="17" borderId="0" xfId="0" applyFont="1" applyFill="1"/>
    <xf numFmtId="0" fontId="14" fillId="4" borderId="1" xfId="0" applyFont="1" applyFill="1" applyBorder="1"/>
    <xf numFmtId="0" fontId="0" fillId="19" borderId="0" xfId="0" applyFill="1"/>
    <xf numFmtId="0" fontId="14" fillId="18" borderId="0" xfId="0" applyFont="1" applyFill="1"/>
    <xf numFmtId="0" fontId="29" fillId="9" borderId="0" xfId="0" applyFont="1" applyFill="1"/>
    <xf numFmtId="0" fontId="4" fillId="16" borderId="0" xfId="0" applyFont="1" applyFill="1"/>
    <xf numFmtId="0" fontId="12" fillId="19" borderId="0" xfId="0" applyFont="1" applyFill="1"/>
    <xf numFmtId="0" fontId="12" fillId="32" borderId="0" xfId="0" applyFont="1" applyFill="1"/>
    <xf numFmtId="0" fontId="8" fillId="13" borderId="0" xfId="0" applyFont="1" applyFill="1"/>
    <xf numFmtId="0" fontId="0" fillId="33" borderId="0" xfId="0" applyFill="1"/>
    <xf numFmtId="0" fontId="34" fillId="0" borderId="0" xfId="2"/>
    <xf numFmtId="0" fontId="14" fillId="0" borderId="0" xfId="2" applyFont="1"/>
    <xf numFmtId="0" fontId="14" fillId="8" borderId="0" xfId="2" applyFont="1" applyFill="1"/>
    <xf numFmtId="0" fontId="14" fillId="0" borderId="0" xfId="2" applyFont="1" applyAlignment="1">
      <alignment horizontal="center" vertical="center"/>
    </xf>
    <xf numFmtId="0" fontId="35" fillId="0" borderId="0" xfId="2" applyFont="1"/>
    <xf numFmtId="0" fontId="14" fillId="13" borderId="0" xfId="2" applyFont="1" applyFill="1"/>
    <xf numFmtId="0" fontId="34" fillId="0" borderId="0" xfId="2" applyAlignment="1">
      <alignment horizontal="center" vertical="center"/>
    </xf>
    <xf numFmtId="0" fontId="14" fillId="14" borderId="0" xfId="2" applyFont="1" applyFill="1"/>
    <xf numFmtId="0" fontId="14" fillId="15" borderId="0" xfId="2" applyFont="1" applyFill="1"/>
    <xf numFmtId="0" fontId="1" fillId="0" borderId="0" xfId="2" applyFont="1"/>
    <xf numFmtId="0" fontId="2" fillId="0" borderId="0" xfId="2" applyFont="1"/>
    <xf numFmtId="0" fontId="3" fillId="0" borderId="0" xfId="2" applyFont="1"/>
    <xf numFmtId="0" fontId="27" fillId="0" borderId="0" xfId="2" applyFont="1"/>
    <xf numFmtId="0" fontId="4" fillId="0" borderId="0" xfId="2" applyFont="1" applyAlignment="1">
      <alignment horizontal="center"/>
    </xf>
    <xf numFmtId="0" fontId="28" fillId="0" borderId="0" xfId="2" applyFont="1"/>
    <xf numFmtId="0" fontId="14" fillId="11" borderId="0" xfId="2" applyFont="1" applyFill="1"/>
    <xf numFmtId="0" fontId="29" fillId="0" borderId="0" xfId="2" applyFont="1"/>
    <xf numFmtId="0" fontId="30" fillId="0" borderId="0" xfId="2" applyFont="1"/>
    <xf numFmtId="0" fontId="4" fillId="0" borderId="0" xfId="2" applyFont="1"/>
    <xf numFmtId="0" fontId="31" fillId="7" borderId="0" xfId="2" applyFont="1" applyFill="1"/>
    <xf numFmtId="0" fontId="34" fillId="8" borderId="0" xfId="2" applyFill="1"/>
    <xf numFmtId="0" fontId="34" fillId="32" borderId="0" xfId="2" applyFill="1"/>
    <xf numFmtId="0" fontId="14" fillId="34" borderId="0" xfId="0" applyFont="1" applyFill="1"/>
    <xf numFmtId="0" fontId="4" fillId="3" borderId="0" xfId="1" applyFont="1" applyFill="1"/>
    <xf numFmtId="0" fontId="4" fillId="35" borderId="0" xfId="1" applyFont="1" applyFill="1"/>
    <xf numFmtId="0" fontId="4" fillId="10" borderId="0" xfId="1" applyFont="1" applyFill="1"/>
    <xf numFmtId="0" fontId="25" fillId="0" borderId="0" xfId="1" applyFont="1"/>
    <xf numFmtId="0" fontId="4" fillId="14" borderId="0" xfId="1" applyFont="1" applyFill="1"/>
    <xf numFmtId="0" fontId="4" fillId="2" borderId="0" xfId="1" applyFont="1" applyFill="1"/>
  </cellXfs>
  <cellStyles count="3">
    <cellStyle name="Normalny" xfId="0" builtinId="0"/>
    <cellStyle name="Normalny 2" xfId="2" xr:uid="{D1D99737-11BA-49F0-8D12-5F78CA7A2347}"/>
    <cellStyle name="Normalny_Zaliczenia - rozw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152400</xdr:colOff>
      <xdr:row>2</xdr:row>
      <xdr:rowOff>19050</xdr:rowOff>
    </xdr:from>
    <xdr:to>
      <xdr:col>18</xdr:col>
      <xdr:colOff>266700</xdr:colOff>
      <xdr:row>16</xdr:row>
      <xdr:rowOff>104775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6F26C1D0-0A70-4D2C-B563-946FE501D050}"/>
            </a:ext>
          </a:extLst>
        </xdr:cNvPr>
        <xdr:cNvSpPr txBox="1"/>
      </xdr:nvSpPr>
      <xdr:spPr>
        <a:xfrm>
          <a:off x="8181975" y="381000"/>
          <a:ext cx="7658100" cy="2676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rozwiązania:</a:t>
          </a:r>
          <a:endParaRPr lang="pl-PL" sz="11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Określić ilość kursów poszczególnych środków transportu, przy których koszty przewozu gotowych wyrobów z przedsiębiorstwa do hurtowni będą najniższe.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</a:p>
        <a:p>
          <a:r>
            <a:rPr lang="pl-PL" sz="11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decyzyjnej:</a:t>
          </a:r>
          <a:endParaRPr lang="pl-PL" sz="11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przedsiębiorstwo ma do wyboru 2 rodzaje środków transportu do przewozu własnych wyrobów do hurtowni: transport kolejowy i transport samochodowy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przedsiębiorstwo musi przesłać na dobę 120 ton ładunku (dobowy strumień ładunków = 120 t/dobę)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środki transportu kolejowego umożliwiają przewiezienie jednym kursem 30 ton produktu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środki transportu samochodowego umożliwiają przewiezienie jednym kursem 10 ton produktu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koleje są w stanie zrealizować 2 kursy na dobę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transportem samochodowym jest możliwość zrealizowania 10 kursów na dobę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koszty transportu kolejowego wynoszą 100 zł / kurs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koszty transportu samochodowego wynoszą 300 zł / kurs</a:t>
          </a:r>
        </a:p>
        <a:p>
          <a:endParaRPr lang="pl-P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666750</xdr:colOff>
      <xdr:row>5</xdr:row>
      <xdr:rowOff>95250</xdr:rowOff>
    </xdr:from>
    <xdr:to>
      <xdr:col>18</xdr:col>
      <xdr:colOff>495300</xdr:colOff>
      <xdr:row>19</xdr:row>
      <xdr:rowOff>57150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5544C9DB-DAFC-4FB8-BA8B-0C00F21D76F2}"/>
            </a:ext>
          </a:extLst>
        </xdr:cNvPr>
        <xdr:cNvSpPr txBox="1"/>
      </xdr:nvSpPr>
      <xdr:spPr>
        <a:xfrm>
          <a:off x="8210550" y="1000125"/>
          <a:ext cx="8058150" cy="2533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Firma ForkLift Service (FLS) jest jednym z dystrybutorów wózków widłowych. Miedzy innymi oferuje do sprzedaży dwa typy wózków: 20S i 45H. Na zakup u producenta (firma Clark) wózków widłowych firma FLS może przeznaczyć maksymalnie 2 400 000 zł/rok. 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Cena jednostkowa zakupu wózków typu 20S wynosi - 19 000 zł, zaś wózków 45H – 33 000 zł. Firma sprzedaje wózki na rynku ze stopą zysku wynoszącą: 15% - dla wózków typu 20S oraz 19% - dla wózków typu 45H.  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Ponadto wiadomo, że maksymalny fundusz czasu pracy, jaki pracownicy firmy mogą poświęcić na sprzedaż wózków wynosi  520 rbh/rok. Proces przygotowania sprzedaży wózka typu 20S wymaga 6h czasu pracy pracowników, zaś dla wózków typu 45H – 4h czasu pracy. Maksymalna dostępność liczby wózków obu typów u producenta przedstawia się następująco: wózki typu 20S – 100 szt., wózki typu 45H – 75 szt. Analiza rynkowego popytu na wózki widłowe pokazuje, że jest zapotrzebowanie na co najmniej 10 szt. wózków typu 20S i 5 szt. typu 45H.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Ustalić optymalny plan zakupu wózków obu typów, który maksymalizuje zyski firmy FLS, przy istniejących ograniczeniach zasobów.</a:t>
          </a:r>
          <a:endParaRPr lang="pl-PL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1</xdr:row>
      <xdr:rowOff>19050</xdr:rowOff>
    </xdr:from>
    <xdr:to>
      <xdr:col>9</xdr:col>
      <xdr:colOff>419100</xdr:colOff>
      <xdr:row>21</xdr:row>
      <xdr:rowOff>123825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D1B0D962-2873-4F23-B820-2489B788FEA4}"/>
            </a:ext>
          </a:extLst>
        </xdr:cNvPr>
        <xdr:cNvSpPr txBox="1"/>
      </xdr:nvSpPr>
      <xdr:spPr>
        <a:xfrm>
          <a:off x="438150" y="200025"/>
          <a:ext cx="5467350" cy="3838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2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</a:t>
          </a:r>
          <a:endParaRPr lang="pl-PL" sz="12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 (dot. okresu 1 miesiąca):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samochodowy sprzedaje 5 typów pojazdu: A, B, C, D i E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pojazdy typu A i B sprzedają się najlepiej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cena hurtowa pojazdu jest zróżnicowana: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A: 6 tys. €,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B: 4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jednostkowy zysk ze sprzedaży pojazdów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A wynosi 300 €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B wynosi 500 €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czas przygotowania i sprzedaży pojazdu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10 godz. dla pojazdu A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20 godz. dla pojazdu B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posiada ograniczone zasoby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czasu pracy personelu: 3 000 godz.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zasobów finansowych: 405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maksymalna dostępna liczba pojazdów typu A: 50 szt.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Określenie problemu: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ile sprzedawać pojazdów typu A i B, aby maksymalizować zysk ze sprzedaży tych pojazdów ?</a:t>
          </a:r>
        </a:p>
        <a:p>
          <a:endParaRPr lang="pl-PL" sz="1200" cap="none" baseline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19050</xdr:rowOff>
    </xdr:from>
    <xdr:to>
      <xdr:col>9</xdr:col>
      <xdr:colOff>285750</xdr:colOff>
      <xdr:row>11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B8A5A3-F16A-414E-8F58-65D8A234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200025"/>
          <a:ext cx="7581900" cy="1895475"/>
        </a:xfrm>
        <a:prstGeom prst="rect">
          <a:avLst/>
        </a:prstGeom>
        <a:solidFill>
          <a:srgbClr val="0070C0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</xdr:row>
      <xdr:rowOff>76200</xdr:rowOff>
    </xdr:from>
    <xdr:to>
      <xdr:col>21</xdr:col>
      <xdr:colOff>408752</xdr:colOff>
      <xdr:row>29</xdr:row>
      <xdr:rowOff>170774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298E7283-B604-476B-ABEF-D24ABC13B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72625" y="257175"/>
          <a:ext cx="6580952" cy="54095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9</xdr:col>
      <xdr:colOff>533400</xdr:colOff>
      <xdr:row>7</xdr:row>
      <xdr:rowOff>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3772E07-9E0D-480E-948C-F203B3C8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75247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22</xdr:row>
      <xdr:rowOff>9525</xdr:rowOff>
    </xdr:from>
    <xdr:to>
      <xdr:col>13</xdr:col>
      <xdr:colOff>28575</xdr:colOff>
      <xdr:row>31</xdr:row>
      <xdr:rowOff>47625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40B4EBAA-2B27-409F-8CD6-4A7AE9549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057650"/>
          <a:ext cx="834390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22</xdr:col>
      <xdr:colOff>466133</xdr:colOff>
      <xdr:row>40</xdr:row>
      <xdr:rowOff>103912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8BB3A104-0E06-4DC7-B738-3DE2B5607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161925"/>
          <a:ext cx="4733333" cy="690476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161925</xdr:colOff>
      <xdr:row>2</xdr:row>
      <xdr:rowOff>47625</xdr:rowOff>
    </xdr:from>
    <xdr:to>
      <xdr:col>19</xdr:col>
      <xdr:colOff>600075</xdr:colOff>
      <xdr:row>14</xdr:row>
      <xdr:rowOff>114300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7B00ED04-D195-4AAC-B7C7-2B5B21095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5" y="533400"/>
          <a:ext cx="7753350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5E602313-EBB7-4990-B735-08B3B031A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7C2BC5D-60D6-40D4-911A-10996932C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19</xdr:row>
      <xdr:rowOff>142875</xdr:rowOff>
    </xdr:from>
    <xdr:to>
      <xdr:col>3</xdr:col>
      <xdr:colOff>571500</xdr:colOff>
      <xdr:row>37</xdr:row>
      <xdr:rowOff>9525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1B9AA5C7-326C-4240-81CB-3EB8D8066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581400"/>
          <a:ext cx="62960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38100</xdr:rowOff>
    </xdr:from>
    <xdr:to>
      <xdr:col>8</xdr:col>
      <xdr:colOff>161925</xdr:colOff>
      <xdr:row>13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FB1B4C-6260-4211-AFB9-89ADF43E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219075"/>
          <a:ext cx="7096125" cy="216217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1</xdr:row>
      <xdr:rowOff>123825</xdr:rowOff>
    </xdr:from>
    <xdr:to>
      <xdr:col>9</xdr:col>
      <xdr:colOff>571500</xdr:colOff>
      <xdr:row>24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10C595-7617-4EB1-8DDE-F3B31811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304800"/>
          <a:ext cx="6324600" cy="4314825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60960</xdr:colOff>
      <xdr:row>6</xdr:row>
      <xdr:rowOff>30480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35AC174E-5347-462B-B91A-7A712D760123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4861560" cy="111633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Przedsiębiorstwo pośredniczy w handlu jednorodnym towarem między dwoma producentami a trzema odbiorcami. Cena zakupu towaru od producenta, koszt transportu do odbiorcy oraz cena sprzedaży są podane w tabeli. Pośrednik zobowiązał się do zaspokojenia w pełni popytu trzeciego odbiorcy.</a:t>
          </a:r>
        </a:p>
      </xdr:txBody>
    </xdr:sp>
    <xdr:clientData/>
  </xdr:twoCellAnchor>
  <xdr:twoCellAnchor>
    <xdr:from>
      <xdr:col>0</xdr:col>
      <xdr:colOff>5715</xdr:colOff>
      <xdr:row>13</xdr:row>
      <xdr:rowOff>30480</xdr:rowOff>
    </xdr:from>
    <xdr:to>
      <xdr:col>9</xdr:col>
      <xdr:colOff>38107</xdr:colOff>
      <xdr:row>20</xdr:row>
      <xdr:rowOff>158115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14901E38-56B3-4E59-87DD-D14737B053D7}"/>
            </a:ext>
          </a:extLst>
        </xdr:cNvPr>
        <xdr:cNvSpPr txBox="1">
          <a:spLocks noChangeArrowheads="1"/>
        </xdr:cNvSpPr>
      </xdr:nvSpPr>
      <xdr:spPr bwMode="auto">
        <a:xfrm>
          <a:off x="5715" y="2783205"/>
          <a:ext cx="6204592" cy="140398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1. Ustal plan działania maksymalizujący zysk pośrednika. Podaj wartość przychodu ze sprzedaży, kosztów zakupu, kosztów transportu oraz łączny zysk pośrednika.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2. Czy pośrednik zarabiałby więcej, gdyby nie był zmuszony zaspokajać w pełni popytu trzeciego odbiorcy?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3. Czy warto nakłaniać producentów do zwiększenia podaży? Jeżeli obu, to którego bardziej (w przeliczeniu na jednostkowy wzrost podaży)?</a:t>
          </a:r>
        </a:p>
        <a:p>
          <a:pPr algn="l" rtl="0">
            <a:defRPr sz="1000"/>
          </a:pPr>
          <a:endParaRPr lang="pl-PL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60960</xdr:colOff>
      <xdr:row>6</xdr:row>
      <xdr:rowOff>30480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EC1F9164-6F4F-416B-8DA2-53211B78CC6C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4861560" cy="106870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Przedsiębiorstwo pośredniczy w handlu jednorodnym towarem między dwoma producentami a trzema odbiorcami. Cena zakupu towaru od producenta, koszt transportu do odbiorcy oraz cena sprzedaży są podane w tabeli. Pośrednik zobowiązał się do zaspokojenia w pełni popytu trzeciego odbiorcy.</a:t>
          </a:r>
        </a:p>
      </xdr:txBody>
    </xdr:sp>
    <xdr:clientData/>
  </xdr:twoCellAnchor>
  <xdr:twoCellAnchor>
    <xdr:from>
      <xdr:col>0</xdr:col>
      <xdr:colOff>5715</xdr:colOff>
      <xdr:row>13</xdr:row>
      <xdr:rowOff>30480</xdr:rowOff>
    </xdr:from>
    <xdr:to>
      <xdr:col>9</xdr:col>
      <xdr:colOff>38107</xdr:colOff>
      <xdr:row>20</xdr:row>
      <xdr:rowOff>158115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39299047-55D5-40E3-B882-9DE727D01680}"/>
            </a:ext>
          </a:extLst>
        </xdr:cNvPr>
        <xdr:cNvSpPr txBox="1">
          <a:spLocks noChangeArrowheads="1"/>
        </xdr:cNvSpPr>
      </xdr:nvSpPr>
      <xdr:spPr bwMode="auto">
        <a:xfrm>
          <a:off x="5715" y="2668905"/>
          <a:ext cx="6204592" cy="133254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1. Ustal plan działania maksymalizujący zysk pośrednika. Podaj wartość przychodu ze sprzedaży, kosztów zakupu, kosztów transportu oraz łączny zysk pośrednika.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2. Czy pośrednik zarabiałby więcej, gdyby nie był zmuszony zaspokajać w pełni popytu trzeciego odbiorcy?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3. Czy warto nakłaniać producentów do zwiększenia podaży? Jeżeli obu, to którego bardziej (w przeliczeniu na jednostkowy wzrost podaży)?</a:t>
          </a:r>
        </a:p>
        <a:p>
          <a:pPr algn="l" rtl="0">
            <a:defRPr sz="1000"/>
          </a:pPr>
          <a:endParaRPr lang="pl-PL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19050</xdr:rowOff>
    </xdr:from>
    <xdr:to>
      <xdr:col>11</xdr:col>
      <xdr:colOff>200025</xdr:colOff>
      <xdr:row>23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614796A2-0F18-41CA-93BD-0A24C53F2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00025"/>
          <a:ext cx="7686675" cy="411480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19050</xdr:rowOff>
    </xdr:from>
    <xdr:to>
      <xdr:col>11</xdr:col>
      <xdr:colOff>200025</xdr:colOff>
      <xdr:row>23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D2E5D71C-92C3-4903-BB3D-C5589290A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90500"/>
          <a:ext cx="7686675" cy="388620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workbookViewId="0">
      <selection activeCell="C25" sqref="C25"/>
    </sheetView>
  </sheetViews>
  <sheetFormatPr defaultRowHeight="13.5"/>
  <cols>
    <col min="1" max="1" width="39.75" customWidth="1"/>
    <col min="3" max="3" width="10.625" customWidth="1"/>
    <col min="4" max="4" width="12.125" customWidth="1"/>
    <col min="5" max="5" width="15.875" customWidth="1"/>
  </cols>
  <sheetData>
    <row r="1" spans="1:6" ht="13.9">
      <c r="B1" s="4" t="s">
        <v>1</v>
      </c>
      <c r="C1" s="4" t="s">
        <v>2</v>
      </c>
      <c r="D1" s="4" t="s">
        <v>0</v>
      </c>
    </row>
    <row r="2" spans="1:6" ht="13.9">
      <c r="B2" s="5" t="s">
        <v>3</v>
      </c>
      <c r="C2" s="5" t="s">
        <v>4</v>
      </c>
      <c r="D2" s="5"/>
    </row>
    <row r="3" spans="1:6" ht="13.9">
      <c r="A3" s="3" t="s">
        <v>5</v>
      </c>
      <c r="B3" s="21">
        <v>2</v>
      </c>
      <c r="C3" s="21">
        <v>6</v>
      </c>
    </row>
    <row r="4" spans="1:6" ht="13.9">
      <c r="A4" s="1"/>
    </row>
    <row r="5" spans="1:6" ht="13.9">
      <c r="A5" s="3" t="s">
        <v>6</v>
      </c>
      <c r="B5" s="3"/>
      <c r="C5" s="11"/>
      <c r="D5" s="12">
        <v>120</v>
      </c>
    </row>
    <row r="6" spans="1:6" ht="13.9">
      <c r="A6" s="3" t="s">
        <v>7</v>
      </c>
      <c r="B6" s="3">
        <v>30</v>
      </c>
      <c r="C6" s="3">
        <v>10</v>
      </c>
    </row>
    <row r="7" spans="1:6" ht="13.9">
      <c r="A7" s="3" t="s">
        <v>8</v>
      </c>
      <c r="B7" s="3">
        <v>2</v>
      </c>
      <c r="C7" s="3">
        <v>10</v>
      </c>
    </row>
    <row r="8" spans="1:6" ht="13.9">
      <c r="A8" s="3" t="s">
        <v>9</v>
      </c>
      <c r="B8" s="3">
        <v>100</v>
      </c>
      <c r="C8" s="3">
        <v>300</v>
      </c>
    </row>
    <row r="9" spans="1:6" ht="13.9">
      <c r="A9" s="1"/>
    </row>
    <row r="10" spans="1:6" ht="13.9">
      <c r="B10" s="2"/>
      <c r="C10" s="2"/>
      <c r="D10" s="2"/>
    </row>
    <row r="11" spans="1:6" ht="13.9">
      <c r="A11" s="7" t="s">
        <v>11</v>
      </c>
      <c r="B11" s="7">
        <f>B8*B3</f>
        <v>200</v>
      </c>
      <c r="C11" s="7">
        <f>C8*C3</f>
        <v>1800</v>
      </c>
      <c r="D11" s="92">
        <f>SUM(B11:C11)</f>
        <v>2000</v>
      </c>
      <c r="E11" s="7" t="s">
        <v>12</v>
      </c>
      <c r="F11" s="12" t="s">
        <v>159</v>
      </c>
    </row>
    <row r="12" spans="1:6" ht="13.9">
      <c r="A12" s="6"/>
      <c r="B12" s="6"/>
      <c r="C12" s="6"/>
      <c r="D12" s="6"/>
      <c r="E12" s="3"/>
    </row>
    <row r="13" spans="1:6" ht="13.9">
      <c r="A13" s="10" t="s">
        <v>13</v>
      </c>
    </row>
    <row r="14" spans="1:6" ht="13.9">
      <c r="A14" s="8" t="s">
        <v>10</v>
      </c>
      <c r="B14" s="12">
        <f>B6*B3</f>
        <v>60</v>
      </c>
      <c r="C14" s="12">
        <f>C6*C3</f>
        <v>60</v>
      </c>
      <c r="D14" s="13">
        <f>SUM(B14:C14)</f>
        <v>120</v>
      </c>
      <c r="E14" s="12" t="s">
        <v>16</v>
      </c>
      <c r="F14" s="14">
        <f>D5</f>
        <v>120</v>
      </c>
    </row>
    <row r="15" spans="1:6" ht="13.9">
      <c r="A15" s="9" t="s">
        <v>14</v>
      </c>
      <c r="B15" s="12"/>
      <c r="C15" s="12"/>
      <c r="D15" s="13">
        <f>B3</f>
        <v>2</v>
      </c>
      <c r="E15" s="12" t="s">
        <v>17</v>
      </c>
      <c r="F15" s="14">
        <f>B7</f>
        <v>2</v>
      </c>
    </row>
    <row r="16" spans="1:6" ht="13.9">
      <c r="A16" s="9" t="s">
        <v>15</v>
      </c>
      <c r="B16" s="12"/>
      <c r="C16" s="12"/>
      <c r="D16" s="13">
        <f>C3</f>
        <v>6</v>
      </c>
      <c r="E16" s="12" t="s">
        <v>17</v>
      </c>
      <c r="F16" s="14">
        <f>C7</f>
        <v>10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"/>
  <sheetViews>
    <sheetView workbookViewId="0">
      <selection activeCell="D22" sqref="D22"/>
    </sheetView>
  </sheetViews>
  <sheetFormatPr defaultRowHeight="13.5"/>
  <cols>
    <col min="1" max="1" width="42.375" customWidth="1"/>
    <col min="3" max="3" width="10.625" customWidth="1"/>
    <col min="4" max="4" width="12.125" customWidth="1"/>
    <col min="5" max="5" width="15.875" customWidth="1"/>
  </cols>
  <sheetData>
    <row r="1" spans="1:6" ht="13.9">
      <c r="B1" s="4" t="s">
        <v>18</v>
      </c>
      <c r="C1" s="4" t="s">
        <v>19</v>
      </c>
      <c r="D1" s="4" t="s">
        <v>0</v>
      </c>
    </row>
    <row r="2" spans="1:6" ht="13.9">
      <c r="B2" s="5" t="s">
        <v>3</v>
      </c>
      <c r="C2" s="5" t="s">
        <v>4</v>
      </c>
      <c r="D2" s="5"/>
    </row>
    <row r="3" spans="1:6" ht="13.9">
      <c r="A3" s="3" t="s">
        <v>34</v>
      </c>
      <c r="B3" s="21">
        <v>11</v>
      </c>
      <c r="C3" s="21">
        <v>66</v>
      </c>
    </row>
    <row r="4" spans="1:6" ht="13.9">
      <c r="A4" s="1"/>
    </row>
    <row r="5" spans="1:6" ht="13.9">
      <c r="A5" s="3" t="s">
        <v>21</v>
      </c>
      <c r="B5" s="3">
        <v>19000</v>
      </c>
      <c r="C5" s="15">
        <v>33000</v>
      </c>
      <c r="D5" s="16"/>
    </row>
    <row r="6" spans="1:6" ht="13.9">
      <c r="A6" s="3" t="s">
        <v>24</v>
      </c>
      <c r="B6" s="3"/>
      <c r="C6" s="15"/>
      <c r="D6" s="16">
        <v>2400000</v>
      </c>
    </row>
    <row r="7" spans="1:6" ht="13.9">
      <c r="A7" s="3" t="s">
        <v>22</v>
      </c>
      <c r="B7" s="3">
        <v>0.15</v>
      </c>
      <c r="C7" s="3">
        <v>0.19</v>
      </c>
      <c r="D7" s="16"/>
    </row>
    <row r="8" spans="1:6" ht="13.9">
      <c r="A8" s="3" t="s">
        <v>26</v>
      </c>
      <c r="B8" s="3"/>
      <c r="C8" s="3"/>
      <c r="D8" s="16">
        <v>520</v>
      </c>
    </row>
    <row r="9" spans="1:6" ht="13.9">
      <c r="A9" s="3" t="s">
        <v>25</v>
      </c>
      <c r="B9" s="3">
        <v>6</v>
      </c>
      <c r="C9" s="3">
        <v>4</v>
      </c>
      <c r="D9" s="16"/>
    </row>
    <row r="10" spans="1:6" ht="13.9">
      <c r="A10" s="3" t="s">
        <v>27</v>
      </c>
      <c r="B10" s="3">
        <v>100</v>
      </c>
      <c r="C10" s="3">
        <v>75</v>
      </c>
      <c r="D10" s="16"/>
    </row>
    <row r="11" spans="1:6" ht="13.9">
      <c r="A11" s="3" t="s">
        <v>28</v>
      </c>
      <c r="B11" s="3">
        <v>10</v>
      </c>
      <c r="C11" s="3">
        <v>5</v>
      </c>
      <c r="D11" s="16"/>
    </row>
    <row r="12" spans="1:6" ht="13.9">
      <c r="A12" s="1"/>
    </row>
    <row r="13" spans="1:6" ht="13.9">
      <c r="B13" s="2"/>
      <c r="C13" s="2"/>
      <c r="D13" s="2"/>
    </row>
    <row r="14" spans="1:6" ht="13.9">
      <c r="A14" s="7" t="s">
        <v>20</v>
      </c>
      <c r="B14" s="94">
        <f>B7*B5*B3</f>
        <v>31350</v>
      </c>
      <c r="C14" s="94">
        <f>C7*C5*C3</f>
        <v>413820</v>
      </c>
      <c r="D14" s="93">
        <f>SUM(B14:C14)</f>
        <v>445170</v>
      </c>
      <c r="E14" s="7" t="s">
        <v>12</v>
      </c>
      <c r="F14" s="12" t="s">
        <v>158</v>
      </c>
    </row>
    <row r="15" spans="1:6" ht="13.9">
      <c r="A15" s="6"/>
      <c r="B15" s="6"/>
      <c r="C15" s="6"/>
      <c r="D15" s="6"/>
      <c r="E15" s="3"/>
    </row>
    <row r="16" spans="1:6" ht="13.9">
      <c r="A16" s="10" t="s">
        <v>13</v>
      </c>
    </row>
    <row r="17" spans="1:6" ht="13.9">
      <c r="A17" s="8" t="s">
        <v>23</v>
      </c>
      <c r="B17" s="12">
        <f>B5*B3</f>
        <v>209000</v>
      </c>
      <c r="C17" s="12">
        <f>C5*C3</f>
        <v>2178000</v>
      </c>
      <c r="D17" s="17">
        <f>SUM(B17:C17)</f>
        <v>2387000</v>
      </c>
      <c r="E17" s="12" t="s">
        <v>17</v>
      </c>
      <c r="F17" s="18">
        <f>D6</f>
        <v>2400000</v>
      </c>
    </row>
    <row r="18" spans="1:6" ht="13.9">
      <c r="A18" s="9" t="s">
        <v>29</v>
      </c>
      <c r="B18" s="12">
        <f>B9*B3</f>
        <v>66</v>
      </c>
      <c r="C18" s="12">
        <f>C9*C3</f>
        <v>264</v>
      </c>
      <c r="D18" s="17">
        <f>SUM(B18:C18)</f>
        <v>330</v>
      </c>
      <c r="E18" s="12" t="s">
        <v>17</v>
      </c>
      <c r="F18" s="18">
        <f>D8</f>
        <v>520</v>
      </c>
    </row>
    <row r="19" spans="1:6" ht="13.9">
      <c r="A19" s="9" t="s">
        <v>30</v>
      </c>
      <c r="C19" s="12"/>
      <c r="D19" s="17">
        <f>B3</f>
        <v>11</v>
      </c>
      <c r="E19" s="12" t="s">
        <v>17</v>
      </c>
      <c r="F19" s="18">
        <f>B10</f>
        <v>100</v>
      </c>
    </row>
    <row r="20" spans="1:6" ht="13.9">
      <c r="A20" s="9" t="s">
        <v>31</v>
      </c>
      <c r="B20" s="12"/>
      <c r="D20" s="17">
        <f>C3</f>
        <v>66</v>
      </c>
      <c r="E20" s="12" t="s">
        <v>17</v>
      </c>
      <c r="F20" s="18">
        <f>C10</f>
        <v>75</v>
      </c>
    </row>
    <row r="21" spans="1:6" ht="13.9">
      <c r="A21" s="12" t="s">
        <v>32</v>
      </c>
      <c r="D21" s="17">
        <f>B3</f>
        <v>11</v>
      </c>
      <c r="E21" s="12" t="s">
        <v>16</v>
      </c>
      <c r="F21" s="18">
        <f>B11</f>
        <v>10</v>
      </c>
    </row>
    <row r="22" spans="1:6" ht="13.9">
      <c r="A22" s="12" t="s">
        <v>33</v>
      </c>
      <c r="D22" s="17">
        <f>C3</f>
        <v>66</v>
      </c>
      <c r="E22" s="12" t="s">
        <v>16</v>
      </c>
      <c r="F22" s="18">
        <f>C11</f>
        <v>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AAEDB-2CB8-4EDF-8452-5645C7FCEB7F}">
  <dimension ref="K1:P17"/>
  <sheetViews>
    <sheetView workbookViewId="0">
      <selection activeCell="M6" sqref="M6"/>
    </sheetView>
  </sheetViews>
  <sheetFormatPr defaultRowHeight="13.5"/>
  <cols>
    <col min="1" max="10" width="9" style="97"/>
    <col min="11" max="11" width="15.5" style="97" customWidth="1"/>
    <col min="12" max="12" width="12.625" style="97" customWidth="1"/>
    <col min="13" max="13" width="13.375" style="97" customWidth="1"/>
    <col min="14" max="14" width="9" style="97"/>
    <col min="15" max="15" width="20.625" style="97" customWidth="1"/>
    <col min="16" max="266" width="9" style="97"/>
    <col min="267" max="267" width="15.5" style="97" customWidth="1"/>
    <col min="268" max="268" width="9" style="97"/>
    <col min="269" max="269" width="13.375" style="97" customWidth="1"/>
    <col min="270" max="270" width="9" style="97"/>
    <col min="271" max="271" width="20.625" style="97" customWidth="1"/>
    <col min="272" max="522" width="9" style="97"/>
    <col min="523" max="523" width="15.5" style="97" customWidth="1"/>
    <col min="524" max="524" width="9" style="97"/>
    <col min="525" max="525" width="13.375" style="97" customWidth="1"/>
    <col min="526" max="526" width="9" style="97"/>
    <col min="527" max="527" width="20.625" style="97" customWidth="1"/>
    <col min="528" max="778" width="9" style="97"/>
    <col min="779" max="779" width="15.5" style="97" customWidth="1"/>
    <col min="780" max="780" width="9" style="97"/>
    <col min="781" max="781" width="13.375" style="97" customWidth="1"/>
    <col min="782" max="782" width="9" style="97"/>
    <col min="783" max="783" width="20.625" style="97" customWidth="1"/>
    <col min="784" max="1034" width="9" style="97"/>
    <col min="1035" max="1035" width="15.5" style="97" customWidth="1"/>
    <col min="1036" max="1036" width="9" style="97"/>
    <col min="1037" max="1037" width="13.375" style="97" customWidth="1"/>
    <col min="1038" max="1038" width="9" style="97"/>
    <col min="1039" max="1039" width="20.625" style="97" customWidth="1"/>
    <col min="1040" max="1290" width="9" style="97"/>
    <col min="1291" max="1291" width="15.5" style="97" customWidth="1"/>
    <col min="1292" max="1292" width="9" style="97"/>
    <col min="1293" max="1293" width="13.375" style="97" customWidth="1"/>
    <col min="1294" max="1294" width="9" style="97"/>
    <col min="1295" max="1295" width="20.625" style="97" customWidth="1"/>
    <col min="1296" max="1546" width="9" style="97"/>
    <col min="1547" max="1547" width="15.5" style="97" customWidth="1"/>
    <col min="1548" max="1548" width="9" style="97"/>
    <col min="1549" max="1549" width="13.375" style="97" customWidth="1"/>
    <col min="1550" max="1550" width="9" style="97"/>
    <col min="1551" max="1551" width="20.625" style="97" customWidth="1"/>
    <col min="1552" max="1802" width="9" style="97"/>
    <col min="1803" max="1803" width="15.5" style="97" customWidth="1"/>
    <col min="1804" max="1804" width="9" style="97"/>
    <col min="1805" max="1805" width="13.375" style="97" customWidth="1"/>
    <col min="1806" max="1806" width="9" style="97"/>
    <col min="1807" max="1807" width="20.625" style="97" customWidth="1"/>
    <col min="1808" max="2058" width="9" style="97"/>
    <col min="2059" max="2059" width="15.5" style="97" customWidth="1"/>
    <col min="2060" max="2060" width="9" style="97"/>
    <col min="2061" max="2061" width="13.375" style="97" customWidth="1"/>
    <col min="2062" max="2062" width="9" style="97"/>
    <col min="2063" max="2063" width="20.625" style="97" customWidth="1"/>
    <col min="2064" max="2314" width="9" style="97"/>
    <col min="2315" max="2315" width="15.5" style="97" customWidth="1"/>
    <col min="2316" max="2316" width="9" style="97"/>
    <col min="2317" max="2317" width="13.375" style="97" customWidth="1"/>
    <col min="2318" max="2318" width="9" style="97"/>
    <col min="2319" max="2319" width="20.625" style="97" customWidth="1"/>
    <col min="2320" max="2570" width="9" style="97"/>
    <col min="2571" max="2571" width="15.5" style="97" customWidth="1"/>
    <col min="2572" max="2572" width="9" style="97"/>
    <col min="2573" max="2573" width="13.375" style="97" customWidth="1"/>
    <col min="2574" max="2574" width="9" style="97"/>
    <col min="2575" max="2575" width="20.625" style="97" customWidth="1"/>
    <col min="2576" max="2826" width="9" style="97"/>
    <col min="2827" max="2827" width="15.5" style="97" customWidth="1"/>
    <col min="2828" max="2828" width="9" style="97"/>
    <col min="2829" max="2829" width="13.375" style="97" customWidth="1"/>
    <col min="2830" max="2830" width="9" style="97"/>
    <col min="2831" max="2831" width="20.625" style="97" customWidth="1"/>
    <col min="2832" max="3082" width="9" style="97"/>
    <col min="3083" max="3083" width="15.5" style="97" customWidth="1"/>
    <col min="3084" max="3084" width="9" style="97"/>
    <col min="3085" max="3085" width="13.375" style="97" customWidth="1"/>
    <col min="3086" max="3086" width="9" style="97"/>
    <col min="3087" max="3087" width="20.625" style="97" customWidth="1"/>
    <col min="3088" max="3338" width="9" style="97"/>
    <col min="3339" max="3339" width="15.5" style="97" customWidth="1"/>
    <col min="3340" max="3340" width="9" style="97"/>
    <col min="3341" max="3341" width="13.375" style="97" customWidth="1"/>
    <col min="3342" max="3342" width="9" style="97"/>
    <col min="3343" max="3343" width="20.625" style="97" customWidth="1"/>
    <col min="3344" max="3594" width="9" style="97"/>
    <col min="3595" max="3595" width="15.5" style="97" customWidth="1"/>
    <col min="3596" max="3596" width="9" style="97"/>
    <col min="3597" max="3597" width="13.375" style="97" customWidth="1"/>
    <col min="3598" max="3598" width="9" style="97"/>
    <col min="3599" max="3599" width="20.625" style="97" customWidth="1"/>
    <col min="3600" max="3850" width="9" style="97"/>
    <col min="3851" max="3851" width="15.5" style="97" customWidth="1"/>
    <col min="3852" max="3852" width="9" style="97"/>
    <col min="3853" max="3853" width="13.375" style="97" customWidth="1"/>
    <col min="3854" max="3854" width="9" style="97"/>
    <col min="3855" max="3855" width="20.625" style="97" customWidth="1"/>
    <col min="3856" max="4106" width="9" style="97"/>
    <col min="4107" max="4107" width="15.5" style="97" customWidth="1"/>
    <col min="4108" max="4108" width="9" style="97"/>
    <col min="4109" max="4109" width="13.375" style="97" customWidth="1"/>
    <col min="4110" max="4110" width="9" style="97"/>
    <col min="4111" max="4111" width="20.625" style="97" customWidth="1"/>
    <col min="4112" max="4362" width="9" style="97"/>
    <col min="4363" max="4363" width="15.5" style="97" customWidth="1"/>
    <col min="4364" max="4364" width="9" style="97"/>
    <col min="4365" max="4365" width="13.375" style="97" customWidth="1"/>
    <col min="4366" max="4366" width="9" style="97"/>
    <col min="4367" max="4367" width="20.625" style="97" customWidth="1"/>
    <col min="4368" max="4618" width="9" style="97"/>
    <col min="4619" max="4619" width="15.5" style="97" customWidth="1"/>
    <col min="4620" max="4620" width="9" style="97"/>
    <col min="4621" max="4621" width="13.375" style="97" customWidth="1"/>
    <col min="4622" max="4622" width="9" style="97"/>
    <col min="4623" max="4623" width="20.625" style="97" customWidth="1"/>
    <col min="4624" max="4874" width="9" style="97"/>
    <col min="4875" max="4875" width="15.5" style="97" customWidth="1"/>
    <col min="4876" max="4876" width="9" style="97"/>
    <col min="4877" max="4877" width="13.375" style="97" customWidth="1"/>
    <col min="4878" max="4878" width="9" style="97"/>
    <col min="4879" max="4879" width="20.625" style="97" customWidth="1"/>
    <col min="4880" max="5130" width="9" style="97"/>
    <col min="5131" max="5131" width="15.5" style="97" customWidth="1"/>
    <col min="5132" max="5132" width="9" style="97"/>
    <col min="5133" max="5133" width="13.375" style="97" customWidth="1"/>
    <col min="5134" max="5134" width="9" style="97"/>
    <col min="5135" max="5135" width="20.625" style="97" customWidth="1"/>
    <col min="5136" max="5386" width="9" style="97"/>
    <col min="5387" max="5387" width="15.5" style="97" customWidth="1"/>
    <col min="5388" max="5388" width="9" style="97"/>
    <col min="5389" max="5389" width="13.375" style="97" customWidth="1"/>
    <col min="5390" max="5390" width="9" style="97"/>
    <col min="5391" max="5391" width="20.625" style="97" customWidth="1"/>
    <col min="5392" max="5642" width="9" style="97"/>
    <col min="5643" max="5643" width="15.5" style="97" customWidth="1"/>
    <col min="5644" max="5644" width="9" style="97"/>
    <col min="5645" max="5645" width="13.375" style="97" customWidth="1"/>
    <col min="5646" max="5646" width="9" style="97"/>
    <col min="5647" max="5647" width="20.625" style="97" customWidth="1"/>
    <col min="5648" max="5898" width="9" style="97"/>
    <col min="5899" max="5899" width="15.5" style="97" customWidth="1"/>
    <col min="5900" max="5900" width="9" style="97"/>
    <col min="5901" max="5901" width="13.375" style="97" customWidth="1"/>
    <col min="5902" max="5902" width="9" style="97"/>
    <col min="5903" max="5903" width="20.625" style="97" customWidth="1"/>
    <col min="5904" max="6154" width="9" style="97"/>
    <col min="6155" max="6155" width="15.5" style="97" customWidth="1"/>
    <col min="6156" max="6156" width="9" style="97"/>
    <col min="6157" max="6157" width="13.375" style="97" customWidth="1"/>
    <col min="6158" max="6158" width="9" style="97"/>
    <col min="6159" max="6159" width="20.625" style="97" customWidth="1"/>
    <col min="6160" max="6410" width="9" style="97"/>
    <col min="6411" max="6411" width="15.5" style="97" customWidth="1"/>
    <col min="6412" max="6412" width="9" style="97"/>
    <col min="6413" max="6413" width="13.375" style="97" customWidth="1"/>
    <col min="6414" max="6414" width="9" style="97"/>
    <col min="6415" max="6415" width="20.625" style="97" customWidth="1"/>
    <col min="6416" max="6666" width="9" style="97"/>
    <col min="6667" max="6667" width="15.5" style="97" customWidth="1"/>
    <col min="6668" max="6668" width="9" style="97"/>
    <col min="6669" max="6669" width="13.375" style="97" customWidth="1"/>
    <col min="6670" max="6670" width="9" style="97"/>
    <col min="6671" max="6671" width="20.625" style="97" customWidth="1"/>
    <col min="6672" max="6922" width="9" style="97"/>
    <col min="6923" max="6923" width="15.5" style="97" customWidth="1"/>
    <col min="6924" max="6924" width="9" style="97"/>
    <col min="6925" max="6925" width="13.375" style="97" customWidth="1"/>
    <col min="6926" max="6926" width="9" style="97"/>
    <col min="6927" max="6927" width="20.625" style="97" customWidth="1"/>
    <col min="6928" max="7178" width="9" style="97"/>
    <col min="7179" max="7179" width="15.5" style="97" customWidth="1"/>
    <col min="7180" max="7180" width="9" style="97"/>
    <col min="7181" max="7181" width="13.375" style="97" customWidth="1"/>
    <col min="7182" max="7182" width="9" style="97"/>
    <col min="7183" max="7183" width="20.625" style="97" customWidth="1"/>
    <col min="7184" max="7434" width="9" style="97"/>
    <col min="7435" max="7435" width="15.5" style="97" customWidth="1"/>
    <col min="7436" max="7436" width="9" style="97"/>
    <col min="7437" max="7437" width="13.375" style="97" customWidth="1"/>
    <col min="7438" max="7438" width="9" style="97"/>
    <col min="7439" max="7439" width="20.625" style="97" customWidth="1"/>
    <col min="7440" max="7690" width="9" style="97"/>
    <col min="7691" max="7691" width="15.5" style="97" customWidth="1"/>
    <col min="7692" max="7692" width="9" style="97"/>
    <col min="7693" max="7693" width="13.375" style="97" customWidth="1"/>
    <col min="7694" max="7694" width="9" style="97"/>
    <col min="7695" max="7695" width="20.625" style="97" customWidth="1"/>
    <col min="7696" max="7946" width="9" style="97"/>
    <col min="7947" max="7947" width="15.5" style="97" customWidth="1"/>
    <col min="7948" max="7948" width="9" style="97"/>
    <col min="7949" max="7949" width="13.375" style="97" customWidth="1"/>
    <col min="7950" max="7950" width="9" style="97"/>
    <col min="7951" max="7951" width="20.625" style="97" customWidth="1"/>
    <col min="7952" max="8202" width="9" style="97"/>
    <col min="8203" max="8203" width="15.5" style="97" customWidth="1"/>
    <col min="8204" max="8204" width="9" style="97"/>
    <col min="8205" max="8205" width="13.375" style="97" customWidth="1"/>
    <col min="8206" max="8206" width="9" style="97"/>
    <col min="8207" max="8207" width="20.625" style="97" customWidth="1"/>
    <col min="8208" max="8458" width="9" style="97"/>
    <col min="8459" max="8459" width="15.5" style="97" customWidth="1"/>
    <col min="8460" max="8460" width="9" style="97"/>
    <col min="8461" max="8461" width="13.375" style="97" customWidth="1"/>
    <col min="8462" max="8462" width="9" style="97"/>
    <col min="8463" max="8463" width="20.625" style="97" customWidth="1"/>
    <col min="8464" max="8714" width="9" style="97"/>
    <col min="8715" max="8715" width="15.5" style="97" customWidth="1"/>
    <col min="8716" max="8716" width="9" style="97"/>
    <col min="8717" max="8717" width="13.375" style="97" customWidth="1"/>
    <col min="8718" max="8718" width="9" style="97"/>
    <col min="8719" max="8719" width="20.625" style="97" customWidth="1"/>
    <col min="8720" max="8970" width="9" style="97"/>
    <col min="8971" max="8971" width="15.5" style="97" customWidth="1"/>
    <col min="8972" max="8972" width="9" style="97"/>
    <col min="8973" max="8973" width="13.375" style="97" customWidth="1"/>
    <col min="8974" max="8974" width="9" style="97"/>
    <col min="8975" max="8975" width="20.625" style="97" customWidth="1"/>
    <col min="8976" max="9226" width="9" style="97"/>
    <col min="9227" max="9227" width="15.5" style="97" customWidth="1"/>
    <col min="9228" max="9228" width="9" style="97"/>
    <col min="9229" max="9229" width="13.375" style="97" customWidth="1"/>
    <col min="9230" max="9230" width="9" style="97"/>
    <col min="9231" max="9231" width="20.625" style="97" customWidth="1"/>
    <col min="9232" max="9482" width="9" style="97"/>
    <col min="9483" max="9483" width="15.5" style="97" customWidth="1"/>
    <col min="9484" max="9484" width="9" style="97"/>
    <col min="9485" max="9485" width="13.375" style="97" customWidth="1"/>
    <col min="9486" max="9486" width="9" style="97"/>
    <col min="9487" max="9487" width="20.625" style="97" customWidth="1"/>
    <col min="9488" max="9738" width="9" style="97"/>
    <col min="9739" max="9739" width="15.5" style="97" customWidth="1"/>
    <col min="9740" max="9740" width="9" style="97"/>
    <col min="9741" max="9741" width="13.375" style="97" customWidth="1"/>
    <col min="9742" max="9742" width="9" style="97"/>
    <col min="9743" max="9743" width="20.625" style="97" customWidth="1"/>
    <col min="9744" max="9994" width="9" style="97"/>
    <col min="9995" max="9995" width="15.5" style="97" customWidth="1"/>
    <col min="9996" max="9996" width="9" style="97"/>
    <col min="9997" max="9997" width="13.375" style="97" customWidth="1"/>
    <col min="9998" max="9998" width="9" style="97"/>
    <col min="9999" max="9999" width="20.625" style="97" customWidth="1"/>
    <col min="10000" max="10250" width="9" style="97"/>
    <col min="10251" max="10251" width="15.5" style="97" customWidth="1"/>
    <col min="10252" max="10252" width="9" style="97"/>
    <col min="10253" max="10253" width="13.375" style="97" customWidth="1"/>
    <col min="10254" max="10254" width="9" style="97"/>
    <col min="10255" max="10255" width="20.625" style="97" customWidth="1"/>
    <col min="10256" max="10506" width="9" style="97"/>
    <col min="10507" max="10507" width="15.5" style="97" customWidth="1"/>
    <col min="10508" max="10508" width="9" style="97"/>
    <col min="10509" max="10509" width="13.375" style="97" customWidth="1"/>
    <col min="10510" max="10510" width="9" style="97"/>
    <col min="10511" max="10511" width="20.625" style="97" customWidth="1"/>
    <col min="10512" max="10762" width="9" style="97"/>
    <col min="10763" max="10763" width="15.5" style="97" customWidth="1"/>
    <col min="10764" max="10764" width="9" style="97"/>
    <col min="10765" max="10765" width="13.375" style="97" customWidth="1"/>
    <col min="10766" max="10766" width="9" style="97"/>
    <col min="10767" max="10767" width="20.625" style="97" customWidth="1"/>
    <col min="10768" max="11018" width="9" style="97"/>
    <col min="11019" max="11019" width="15.5" style="97" customWidth="1"/>
    <col min="11020" max="11020" width="9" style="97"/>
    <col min="11021" max="11021" width="13.375" style="97" customWidth="1"/>
    <col min="11022" max="11022" width="9" style="97"/>
    <col min="11023" max="11023" width="20.625" style="97" customWidth="1"/>
    <col min="11024" max="11274" width="9" style="97"/>
    <col min="11275" max="11275" width="15.5" style="97" customWidth="1"/>
    <col min="11276" max="11276" width="9" style="97"/>
    <col min="11277" max="11277" width="13.375" style="97" customWidth="1"/>
    <col min="11278" max="11278" width="9" style="97"/>
    <col min="11279" max="11279" width="20.625" style="97" customWidth="1"/>
    <col min="11280" max="11530" width="9" style="97"/>
    <col min="11531" max="11531" width="15.5" style="97" customWidth="1"/>
    <col min="11532" max="11532" width="9" style="97"/>
    <col min="11533" max="11533" width="13.375" style="97" customWidth="1"/>
    <col min="11534" max="11534" width="9" style="97"/>
    <col min="11535" max="11535" width="20.625" style="97" customWidth="1"/>
    <col min="11536" max="11786" width="9" style="97"/>
    <col min="11787" max="11787" width="15.5" style="97" customWidth="1"/>
    <col min="11788" max="11788" width="9" style="97"/>
    <col min="11789" max="11789" width="13.375" style="97" customWidth="1"/>
    <col min="11790" max="11790" width="9" style="97"/>
    <col min="11791" max="11791" width="20.625" style="97" customWidth="1"/>
    <col min="11792" max="12042" width="9" style="97"/>
    <col min="12043" max="12043" width="15.5" style="97" customWidth="1"/>
    <col min="12044" max="12044" width="9" style="97"/>
    <col min="12045" max="12045" width="13.375" style="97" customWidth="1"/>
    <col min="12046" max="12046" width="9" style="97"/>
    <col min="12047" max="12047" width="20.625" style="97" customWidth="1"/>
    <col min="12048" max="12298" width="9" style="97"/>
    <col min="12299" max="12299" width="15.5" style="97" customWidth="1"/>
    <col min="12300" max="12300" width="9" style="97"/>
    <col min="12301" max="12301" width="13.375" style="97" customWidth="1"/>
    <col min="12302" max="12302" width="9" style="97"/>
    <col min="12303" max="12303" width="20.625" style="97" customWidth="1"/>
    <col min="12304" max="12554" width="9" style="97"/>
    <col min="12555" max="12555" width="15.5" style="97" customWidth="1"/>
    <col min="12556" max="12556" width="9" style="97"/>
    <col min="12557" max="12557" width="13.375" style="97" customWidth="1"/>
    <col min="12558" max="12558" width="9" style="97"/>
    <col min="12559" max="12559" width="20.625" style="97" customWidth="1"/>
    <col min="12560" max="12810" width="9" style="97"/>
    <col min="12811" max="12811" width="15.5" style="97" customWidth="1"/>
    <col min="12812" max="12812" width="9" style="97"/>
    <col min="12813" max="12813" width="13.375" style="97" customWidth="1"/>
    <col min="12814" max="12814" width="9" style="97"/>
    <col min="12815" max="12815" width="20.625" style="97" customWidth="1"/>
    <col min="12816" max="13066" width="9" style="97"/>
    <col min="13067" max="13067" width="15.5" style="97" customWidth="1"/>
    <col min="13068" max="13068" width="9" style="97"/>
    <col min="13069" max="13069" width="13.375" style="97" customWidth="1"/>
    <col min="13070" max="13070" width="9" style="97"/>
    <col min="13071" max="13071" width="20.625" style="97" customWidth="1"/>
    <col min="13072" max="13322" width="9" style="97"/>
    <col min="13323" max="13323" width="15.5" style="97" customWidth="1"/>
    <col min="13324" max="13324" width="9" style="97"/>
    <col min="13325" max="13325" width="13.375" style="97" customWidth="1"/>
    <col min="13326" max="13326" width="9" style="97"/>
    <col min="13327" max="13327" width="20.625" style="97" customWidth="1"/>
    <col min="13328" max="13578" width="9" style="97"/>
    <col min="13579" max="13579" width="15.5" style="97" customWidth="1"/>
    <col min="13580" max="13580" width="9" style="97"/>
    <col min="13581" max="13581" width="13.375" style="97" customWidth="1"/>
    <col min="13582" max="13582" width="9" style="97"/>
    <col min="13583" max="13583" width="20.625" style="97" customWidth="1"/>
    <col min="13584" max="13834" width="9" style="97"/>
    <col min="13835" max="13835" width="15.5" style="97" customWidth="1"/>
    <col min="13836" max="13836" width="9" style="97"/>
    <col min="13837" max="13837" width="13.375" style="97" customWidth="1"/>
    <col min="13838" max="13838" width="9" style="97"/>
    <col min="13839" max="13839" width="20.625" style="97" customWidth="1"/>
    <col min="13840" max="14090" width="9" style="97"/>
    <col min="14091" max="14091" width="15.5" style="97" customWidth="1"/>
    <col min="14092" max="14092" width="9" style="97"/>
    <col min="14093" max="14093" width="13.375" style="97" customWidth="1"/>
    <col min="14094" max="14094" width="9" style="97"/>
    <col min="14095" max="14095" width="20.625" style="97" customWidth="1"/>
    <col min="14096" max="14346" width="9" style="97"/>
    <col min="14347" max="14347" width="15.5" style="97" customWidth="1"/>
    <col min="14348" max="14348" width="9" style="97"/>
    <col min="14349" max="14349" width="13.375" style="97" customWidth="1"/>
    <col min="14350" max="14350" width="9" style="97"/>
    <col min="14351" max="14351" width="20.625" style="97" customWidth="1"/>
    <col min="14352" max="14602" width="9" style="97"/>
    <col min="14603" max="14603" width="15.5" style="97" customWidth="1"/>
    <col min="14604" max="14604" width="9" style="97"/>
    <col min="14605" max="14605" width="13.375" style="97" customWidth="1"/>
    <col min="14606" max="14606" width="9" style="97"/>
    <col min="14607" max="14607" width="20.625" style="97" customWidth="1"/>
    <col min="14608" max="14858" width="9" style="97"/>
    <col min="14859" max="14859" width="15.5" style="97" customWidth="1"/>
    <col min="14860" max="14860" width="9" style="97"/>
    <col min="14861" max="14861" width="13.375" style="97" customWidth="1"/>
    <col min="14862" max="14862" width="9" style="97"/>
    <col min="14863" max="14863" width="20.625" style="97" customWidth="1"/>
    <col min="14864" max="15114" width="9" style="97"/>
    <col min="15115" max="15115" width="15.5" style="97" customWidth="1"/>
    <col min="15116" max="15116" width="9" style="97"/>
    <col min="15117" max="15117" width="13.375" style="97" customWidth="1"/>
    <col min="15118" max="15118" width="9" style="97"/>
    <col min="15119" max="15119" width="20.625" style="97" customWidth="1"/>
    <col min="15120" max="15370" width="9" style="97"/>
    <col min="15371" max="15371" width="15.5" style="97" customWidth="1"/>
    <col min="15372" max="15372" width="9" style="97"/>
    <col min="15373" max="15373" width="13.375" style="97" customWidth="1"/>
    <col min="15374" max="15374" width="9" style="97"/>
    <col min="15375" max="15375" width="20.625" style="97" customWidth="1"/>
    <col min="15376" max="15626" width="9" style="97"/>
    <col min="15627" max="15627" width="15.5" style="97" customWidth="1"/>
    <col min="15628" max="15628" width="9" style="97"/>
    <col min="15629" max="15629" width="13.375" style="97" customWidth="1"/>
    <col min="15630" max="15630" width="9" style="97"/>
    <col min="15631" max="15631" width="20.625" style="97" customWidth="1"/>
    <col min="15632" max="15882" width="9" style="97"/>
    <col min="15883" max="15883" width="15.5" style="97" customWidth="1"/>
    <col min="15884" max="15884" width="9" style="97"/>
    <col min="15885" max="15885" width="13.375" style="97" customWidth="1"/>
    <col min="15886" max="15886" width="9" style="97"/>
    <col min="15887" max="15887" width="20.625" style="97" customWidth="1"/>
    <col min="15888" max="16138" width="9" style="97"/>
    <col min="16139" max="16139" width="15.5" style="97" customWidth="1"/>
    <col min="16140" max="16140" width="9" style="97"/>
    <col min="16141" max="16141" width="13.375" style="97" customWidth="1"/>
    <col min="16142" max="16142" width="9" style="97"/>
    <col min="16143" max="16143" width="20.625" style="97" customWidth="1"/>
    <col min="16144" max="16384" width="9" style="97"/>
  </cols>
  <sheetData>
    <row r="1" spans="11:16">
      <c r="M1" s="97" t="s">
        <v>168</v>
      </c>
    </row>
    <row r="2" spans="11:16" ht="13.9">
      <c r="L2" s="98" t="s">
        <v>169</v>
      </c>
      <c r="M2" s="98" t="s">
        <v>35</v>
      </c>
      <c r="N2" s="98" t="s">
        <v>36</v>
      </c>
      <c r="O2" s="98" t="s">
        <v>37</v>
      </c>
    </row>
    <row r="3" spans="11:16" ht="13.9">
      <c r="K3" s="98" t="s">
        <v>38</v>
      </c>
      <c r="L3" s="99">
        <v>0</v>
      </c>
      <c r="M3" s="100">
        <v>6</v>
      </c>
      <c r="N3" s="100">
        <v>300</v>
      </c>
      <c r="O3" s="100">
        <v>10</v>
      </c>
    </row>
    <row r="4" spans="11:16" ht="13.9">
      <c r="K4" s="98" t="s">
        <v>39</v>
      </c>
      <c r="L4" s="99">
        <v>101</v>
      </c>
      <c r="M4" s="100">
        <v>4</v>
      </c>
      <c r="N4" s="100">
        <v>500</v>
      </c>
      <c r="O4" s="100">
        <v>20</v>
      </c>
    </row>
    <row r="5" spans="11:16" ht="13.9">
      <c r="K5" s="98" t="s">
        <v>45</v>
      </c>
    </row>
    <row r="6" spans="11:16" ht="13.9">
      <c r="K6" s="101" t="s">
        <v>40</v>
      </c>
      <c r="L6" s="100">
        <v>3000</v>
      </c>
    </row>
    <row r="7" spans="11:16" ht="13.9">
      <c r="K7" s="101" t="s">
        <v>41</v>
      </c>
      <c r="L7" s="100">
        <v>405</v>
      </c>
    </row>
    <row r="8" spans="11:16" ht="13.9">
      <c r="K8" s="101" t="s">
        <v>42</v>
      </c>
      <c r="L8" s="100">
        <v>50</v>
      </c>
    </row>
    <row r="11" spans="11:16" ht="13.9">
      <c r="K11" s="97" t="s">
        <v>43</v>
      </c>
      <c r="L11" s="102">
        <f>SUMPRODUCT(N3:N4,L3:L4)</f>
        <v>50500</v>
      </c>
    </row>
    <row r="13" spans="11:16">
      <c r="K13" s="97" t="s">
        <v>44</v>
      </c>
    </row>
    <row r="14" spans="11:16" ht="13.9">
      <c r="L14" s="100" t="s">
        <v>38</v>
      </c>
      <c r="M14" s="100" t="s">
        <v>39</v>
      </c>
      <c r="N14" s="100" t="s">
        <v>0</v>
      </c>
    </row>
    <row r="15" spans="11:16" ht="13.9">
      <c r="K15" s="98" t="s">
        <v>170</v>
      </c>
      <c r="L15" s="103">
        <f>M3*L3</f>
        <v>0</v>
      </c>
      <c r="M15" s="103">
        <f>M4*L4</f>
        <v>404</v>
      </c>
      <c r="N15" s="104">
        <f>SUM(L15:M15)</f>
        <v>404</v>
      </c>
      <c r="O15" s="100" t="s">
        <v>17</v>
      </c>
      <c r="P15" s="105">
        <f>L7</f>
        <v>405</v>
      </c>
    </row>
    <row r="16" spans="11:16" ht="13.9">
      <c r="K16" s="98" t="s">
        <v>171</v>
      </c>
      <c r="L16" s="103">
        <f>O3*L3</f>
        <v>0</v>
      </c>
      <c r="M16" s="103">
        <f>O4*L4</f>
        <v>2020</v>
      </c>
      <c r="N16" s="104">
        <f>SUM(L16:M16)</f>
        <v>2020</v>
      </c>
      <c r="O16" s="100" t="s">
        <v>17</v>
      </c>
      <c r="P16" s="105">
        <f>L6</f>
        <v>3000</v>
      </c>
    </row>
    <row r="17" spans="14:16" ht="13.9">
      <c r="N17" s="104">
        <f>L3</f>
        <v>0</v>
      </c>
      <c r="O17" s="100" t="s">
        <v>17</v>
      </c>
      <c r="P17" s="105">
        <f>L8</f>
        <v>50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8:F23"/>
  <sheetViews>
    <sheetView workbookViewId="0">
      <selection activeCell="F15" sqref="F15"/>
    </sheetView>
  </sheetViews>
  <sheetFormatPr defaultRowHeight="13.5"/>
  <cols>
    <col min="2" max="2" width="12.125" customWidth="1"/>
    <col min="3" max="3" width="14.25" customWidth="1"/>
    <col min="6" max="6" width="18.25" customWidth="1"/>
  </cols>
  <sheetData>
    <row r="8" spans="1:6">
      <c r="A8" s="25"/>
      <c r="B8" s="25"/>
      <c r="C8" s="25"/>
      <c r="D8" s="25"/>
    </row>
    <row r="9" spans="1:6">
      <c r="A9" s="25"/>
      <c r="B9" s="25"/>
      <c r="C9" s="25"/>
      <c r="D9" s="25"/>
    </row>
    <row r="10" spans="1:6">
      <c r="A10" s="25"/>
      <c r="B10" s="25"/>
      <c r="C10" s="25"/>
      <c r="D10" s="25"/>
    </row>
    <row r="11" spans="1:6">
      <c r="A11" s="25"/>
      <c r="B11" s="25"/>
      <c r="C11" s="25"/>
      <c r="D11" s="25"/>
    </row>
    <row r="12" spans="1:6">
      <c r="A12" s="25"/>
      <c r="B12" s="25"/>
      <c r="C12" s="25"/>
      <c r="D12" s="25"/>
    </row>
    <row r="14" spans="1:6" ht="27">
      <c r="B14" t="s">
        <v>46</v>
      </c>
      <c r="C14" t="s">
        <v>47</v>
      </c>
      <c r="D14" t="s">
        <v>48</v>
      </c>
      <c r="E14" t="s">
        <v>36</v>
      </c>
      <c r="F14" s="26" t="s">
        <v>49</v>
      </c>
    </row>
    <row r="15" spans="1:6" ht="13.9">
      <c r="B15" t="s">
        <v>38</v>
      </c>
      <c r="C15" s="80">
        <v>1</v>
      </c>
      <c r="D15" s="81">
        <v>400</v>
      </c>
      <c r="E15" s="10">
        <v>30</v>
      </c>
      <c r="F15" s="27">
        <v>0</v>
      </c>
    </row>
    <row r="16" spans="1:6" ht="13.9">
      <c r="B16" t="s">
        <v>39</v>
      </c>
      <c r="C16" s="80">
        <v>3</v>
      </c>
      <c r="D16" s="81">
        <v>1000</v>
      </c>
      <c r="E16" s="10">
        <v>80</v>
      </c>
      <c r="F16" s="27">
        <v>60</v>
      </c>
    </row>
    <row r="17" spans="2:6" ht="13.9">
      <c r="B17" t="s">
        <v>50</v>
      </c>
      <c r="C17" s="80">
        <v>2</v>
      </c>
      <c r="D17" s="81">
        <v>500</v>
      </c>
      <c r="E17" s="10">
        <v>60</v>
      </c>
      <c r="F17" s="27">
        <v>80</v>
      </c>
    </row>
    <row r="19" spans="2:6" ht="13.9">
      <c r="B19" s="12" t="s">
        <v>51</v>
      </c>
      <c r="C19" s="28">
        <f>SUMPRODUCT(E15:E17,F15:F17)</f>
        <v>9600</v>
      </c>
      <c r="D19" s="12" t="s">
        <v>158</v>
      </c>
      <c r="E19" s="12" t="s">
        <v>164</v>
      </c>
    </row>
    <row r="21" spans="2:6" ht="13.9">
      <c r="B21" s="12" t="s">
        <v>52</v>
      </c>
      <c r="C21" s="58">
        <f>SUMPRODUCT(C15:C17,F15:F17)</f>
        <v>340</v>
      </c>
      <c r="D21" s="82" t="s">
        <v>17</v>
      </c>
      <c r="E21" s="58">
        <v>400</v>
      </c>
      <c r="F21" t="s">
        <v>153</v>
      </c>
    </row>
    <row r="22" spans="2:6" ht="13.9">
      <c r="C22" s="58">
        <f>SUMPRODUCT(D15:D17,F15:F17)</f>
        <v>100000</v>
      </c>
      <c r="D22" s="82" t="s">
        <v>17</v>
      </c>
      <c r="E22" s="58">
        <v>100000</v>
      </c>
      <c r="F22" t="s">
        <v>154</v>
      </c>
    </row>
    <row r="23" spans="2:6" ht="13.9">
      <c r="C23" s="58">
        <f>F17</f>
        <v>80</v>
      </c>
      <c r="D23" s="82" t="s">
        <v>17</v>
      </c>
      <c r="E23" s="58">
        <v>80</v>
      </c>
      <c r="F23" t="s">
        <v>155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9:M27"/>
  <sheetViews>
    <sheetView workbookViewId="0">
      <selection activeCell="F26" sqref="F26"/>
    </sheetView>
  </sheetViews>
  <sheetFormatPr defaultRowHeight="13.5"/>
  <cols>
    <col min="1" max="1" width="21" customWidth="1"/>
  </cols>
  <sheetData>
    <row r="9" spans="1:13" ht="13.9">
      <c r="B9" s="12" t="s">
        <v>53</v>
      </c>
    </row>
    <row r="10" spans="1:13" ht="13.9">
      <c r="A10" s="12" t="s">
        <v>54</v>
      </c>
      <c r="B10" s="29">
        <v>10</v>
      </c>
      <c r="I10" s="29">
        <v>8</v>
      </c>
    </row>
    <row r="11" spans="1:13" ht="13.9">
      <c r="A11" s="22" t="s">
        <v>55</v>
      </c>
      <c r="B11" s="30" t="s">
        <v>56</v>
      </c>
      <c r="C11" s="30" t="s">
        <v>57</v>
      </c>
      <c r="D11" s="30" t="s">
        <v>58</v>
      </c>
      <c r="E11" s="30" t="s">
        <v>59</v>
      </c>
      <c r="F11" s="30" t="s">
        <v>60</v>
      </c>
      <c r="G11" s="30" t="s">
        <v>61</v>
      </c>
      <c r="H11" s="30" t="s">
        <v>62</v>
      </c>
      <c r="I11" s="31" t="s">
        <v>63</v>
      </c>
      <c r="J11" s="31" t="s">
        <v>64</v>
      </c>
      <c r="K11" s="31" t="s">
        <v>65</v>
      </c>
      <c r="L11" s="31" t="s">
        <v>66</v>
      </c>
      <c r="M11" s="31" t="s">
        <v>67</v>
      </c>
    </row>
    <row r="12" spans="1:13" ht="13.9">
      <c r="A12">
        <v>4.5</v>
      </c>
      <c r="B12" s="10">
        <v>2</v>
      </c>
      <c r="C12" s="10">
        <v>1</v>
      </c>
      <c r="D12" s="10">
        <v>1</v>
      </c>
      <c r="E12" s="10">
        <v>0</v>
      </c>
      <c r="F12" s="10">
        <v>0</v>
      </c>
      <c r="G12" s="10">
        <v>0</v>
      </c>
      <c r="H12" s="10">
        <v>0</v>
      </c>
      <c r="I12" s="32">
        <v>1</v>
      </c>
      <c r="J12" s="32">
        <v>1</v>
      </c>
      <c r="K12" s="32">
        <v>0</v>
      </c>
      <c r="L12" s="32">
        <v>0</v>
      </c>
      <c r="M12" s="32">
        <v>0</v>
      </c>
    </row>
    <row r="13" spans="1:13" ht="13.9">
      <c r="A13">
        <v>3</v>
      </c>
      <c r="B13" s="10">
        <v>0</v>
      </c>
      <c r="C13" s="10">
        <v>1</v>
      </c>
      <c r="D13" s="10">
        <v>0</v>
      </c>
      <c r="E13" s="10">
        <v>3</v>
      </c>
      <c r="F13" s="10">
        <v>2</v>
      </c>
      <c r="G13" s="10">
        <v>1</v>
      </c>
      <c r="H13" s="10">
        <v>0</v>
      </c>
      <c r="I13" s="32">
        <v>1</v>
      </c>
      <c r="J13" s="32">
        <v>0</v>
      </c>
      <c r="K13" s="32">
        <v>2</v>
      </c>
      <c r="L13" s="32">
        <v>1</v>
      </c>
      <c r="M13" s="32">
        <v>0</v>
      </c>
    </row>
    <row r="14" spans="1:13" ht="13.9">
      <c r="A14">
        <v>2.5</v>
      </c>
      <c r="B14" s="10">
        <v>0</v>
      </c>
      <c r="C14" s="10">
        <v>1</v>
      </c>
      <c r="D14" s="10">
        <v>2</v>
      </c>
      <c r="E14" s="10">
        <v>0</v>
      </c>
      <c r="F14" s="10">
        <v>1</v>
      </c>
      <c r="G14" s="10">
        <v>2</v>
      </c>
      <c r="H14" s="10">
        <v>4</v>
      </c>
      <c r="I14" s="32">
        <v>0</v>
      </c>
      <c r="J14" s="32">
        <v>1</v>
      </c>
      <c r="K14" s="32">
        <v>0</v>
      </c>
      <c r="L14" s="32">
        <v>2</v>
      </c>
      <c r="M14" s="32">
        <v>3</v>
      </c>
    </row>
    <row r="15" spans="1:13" ht="27.75">
      <c r="A15" s="33" t="s">
        <v>68</v>
      </c>
      <c r="B15" s="34">
        <f>$B$10-SUMPRODUCT(B12:B14,$A12:$A14)</f>
        <v>1</v>
      </c>
      <c r="C15" s="34">
        <f t="shared" ref="C15:H15" si="0">$B$10-SUMPRODUCT(C12:C14,$A12:$A14)</f>
        <v>0</v>
      </c>
      <c r="D15" s="34">
        <f t="shared" si="0"/>
        <v>0.5</v>
      </c>
      <c r="E15" s="34">
        <f t="shared" si="0"/>
        <v>1</v>
      </c>
      <c r="F15" s="34">
        <f t="shared" si="0"/>
        <v>1.5</v>
      </c>
      <c r="G15" s="34">
        <f t="shared" si="0"/>
        <v>2</v>
      </c>
      <c r="H15" s="34">
        <f t="shared" si="0"/>
        <v>0</v>
      </c>
      <c r="I15" s="34">
        <f>$I$10-SUMPRODUCT(I12:I14,$A12:$A14)</f>
        <v>0.5</v>
      </c>
      <c r="J15" s="34">
        <f t="shared" ref="J15:M15" si="1">$I$10-SUMPRODUCT(J12:J14,$A12:$A14)</f>
        <v>1</v>
      </c>
      <c r="K15" s="34">
        <f t="shared" si="1"/>
        <v>2</v>
      </c>
      <c r="L15" s="34">
        <f t="shared" si="1"/>
        <v>0</v>
      </c>
      <c r="M15" s="34">
        <f t="shared" si="1"/>
        <v>0.5</v>
      </c>
    </row>
    <row r="17" spans="1:13" ht="13.9">
      <c r="A17" s="12" t="s">
        <v>151</v>
      </c>
      <c r="B17" s="27">
        <v>100</v>
      </c>
      <c r="C17" s="27">
        <v>250</v>
      </c>
      <c r="D17" s="27">
        <v>0</v>
      </c>
      <c r="E17" s="27">
        <v>20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</row>
    <row r="18" spans="1:13" ht="13.9">
      <c r="A18" s="12" t="s">
        <v>69</v>
      </c>
      <c r="B18" s="27">
        <v>85</v>
      </c>
      <c r="C18" s="27">
        <v>250</v>
      </c>
      <c r="D18" s="27">
        <v>0</v>
      </c>
      <c r="E18" s="27">
        <v>10</v>
      </c>
      <c r="F18" s="27">
        <v>0</v>
      </c>
      <c r="G18" s="27">
        <v>0</v>
      </c>
      <c r="H18" s="27">
        <v>0</v>
      </c>
      <c r="I18" s="27">
        <v>30</v>
      </c>
      <c r="J18" s="27">
        <v>0</v>
      </c>
      <c r="K18" s="27">
        <v>0</v>
      </c>
      <c r="L18" s="27">
        <v>0</v>
      </c>
      <c r="M18" s="27">
        <v>0</v>
      </c>
    </row>
    <row r="19" spans="1:13" ht="13.9">
      <c r="A19" s="12" t="s">
        <v>70</v>
      </c>
      <c r="B19" s="12" t="s">
        <v>73</v>
      </c>
    </row>
    <row r="20" spans="1:13" ht="13.9">
      <c r="A20" s="12" t="s">
        <v>71</v>
      </c>
      <c r="B20" s="35">
        <f>SUMPRODUCT(B15:M15,B17:M17)</f>
        <v>120</v>
      </c>
      <c r="C20" s="12" t="s">
        <v>152</v>
      </c>
      <c r="E20" t="s">
        <v>159</v>
      </c>
      <c r="F20">
        <v>110</v>
      </c>
    </row>
    <row r="21" spans="1:13" ht="13.9">
      <c r="B21" s="37">
        <f>SUM(B17:M17)</f>
        <v>370</v>
      </c>
      <c r="C21" s="12" t="s">
        <v>72</v>
      </c>
      <c r="F21">
        <v>375</v>
      </c>
    </row>
    <row r="22" spans="1:13" ht="13.9">
      <c r="B22" s="12"/>
      <c r="C22" s="12"/>
    </row>
    <row r="23" spans="1:13" ht="13.9">
      <c r="A23" t="s">
        <v>75</v>
      </c>
      <c r="B23" s="76">
        <f>A12*SUMPRODUCT(B12:M12,B$17:M$17)</f>
        <v>2025</v>
      </c>
      <c r="C23" s="23" t="s">
        <v>74</v>
      </c>
      <c r="D23" s="20">
        <v>2025</v>
      </c>
      <c r="E23" t="s">
        <v>161</v>
      </c>
    </row>
    <row r="24" spans="1:13" ht="13.9">
      <c r="B24" s="76">
        <f>A13*SUMPRODUCT(B13:M13,B$17:M$17)</f>
        <v>930</v>
      </c>
      <c r="C24" s="23" t="s">
        <v>74</v>
      </c>
      <c r="D24" s="20">
        <v>930</v>
      </c>
      <c r="E24" t="s">
        <v>161</v>
      </c>
    </row>
    <row r="25" spans="1:13" ht="13.9">
      <c r="B25" s="76">
        <f>A14*SUMPRODUCT(B14:M14,B$17:M$17)</f>
        <v>625</v>
      </c>
      <c r="C25" s="23" t="s">
        <v>74</v>
      </c>
      <c r="D25" s="20">
        <v>625</v>
      </c>
      <c r="E25" t="s">
        <v>161</v>
      </c>
    </row>
    <row r="26" spans="1:13" ht="13.9">
      <c r="B26" s="76">
        <f>SUM(I17:M17)</f>
        <v>0</v>
      </c>
      <c r="C26" s="23" t="s">
        <v>17</v>
      </c>
      <c r="D26" s="20">
        <v>30</v>
      </c>
      <c r="E26" t="s">
        <v>162</v>
      </c>
    </row>
    <row r="27" spans="1:13" ht="13.9">
      <c r="C27" s="23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C7541-3606-4EE3-A140-58D54445A287}">
  <dimension ref="A1:M20"/>
  <sheetViews>
    <sheetView workbookViewId="0">
      <selection activeCell="H35" sqref="H35"/>
    </sheetView>
  </sheetViews>
  <sheetFormatPr defaultColWidth="8" defaultRowHeight="12.75"/>
  <cols>
    <col min="1" max="1" width="15" style="38" customWidth="1"/>
    <col min="2" max="2" width="8.5" style="38" bestFit="1" customWidth="1"/>
    <col min="3" max="16384" width="8" style="38"/>
  </cols>
  <sheetData>
    <row r="1" spans="1:13">
      <c r="B1" s="38" t="s">
        <v>53</v>
      </c>
    </row>
    <row r="2" spans="1:13">
      <c r="B2" s="38" t="s">
        <v>76</v>
      </c>
    </row>
    <row r="3" spans="1:13" ht="13.15">
      <c r="A3" s="38" t="s">
        <v>77</v>
      </c>
      <c r="B3" s="39">
        <v>6</v>
      </c>
      <c r="F3" s="40">
        <v>10</v>
      </c>
    </row>
    <row r="4" spans="1:13" ht="13.15">
      <c r="B4" s="41" t="s">
        <v>56</v>
      </c>
      <c r="C4" s="41" t="s">
        <v>57</v>
      </c>
      <c r="D4" s="41" t="s">
        <v>58</v>
      </c>
      <c r="E4" s="41" t="s">
        <v>59</v>
      </c>
      <c r="F4" s="41" t="s">
        <v>60</v>
      </c>
      <c r="G4" s="41" t="s">
        <v>61</v>
      </c>
      <c r="H4" s="41" t="s">
        <v>62</v>
      </c>
      <c r="I4" s="41" t="s">
        <v>63</v>
      </c>
      <c r="J4" s="41" t="s">
        <v>64</v>
      </c>
      <c r="K4" s="41" t="s">
        <v>65</v>
      </c>
      <c r="L4" s="41" t="s">
        <v>66</v>
      </c>
    </row>
    <row r="5" spans="1:13" ht="13.15">
      <c r="A5" s="41">
        <v>2</v>
      </c>
      <c r="B5" s="42">
        <v>0</v>
      </c>
      <c r="C5" s="42">
        <v>0</v>
      </c>
      <c r="D5" s="42">
        <v>1</v>
      </c>
      <c r="E5" s="42">
        <v>3</v>
      </c>
      <c r="F5" s="43">
        <v>0</v>
      </c>
      <c r="G5" s="43">
        <v>1</v>
      </c>
      <c r="H5" s="43">
        <v>2</v>
      </c>
      <c r="I5" s="43">
        <v>0</v>
      </c>
      <c r="J5" s="43">
        <v>2</v>
      </c>
      <c r="K5" s="43">
        <v>3</v>
      </c>
      <c r="L5" s="43">
        <v>5</v>
      </c>
    </row>
    <row r="6" spans="1:13" ht="13.15">
      <c r="A6" s="41">
        <v>3</v>
      </c>
      <c r="B6" s="42">
        <v>0</v>
      </c>
      <c r="C6" s="42">
        <v>2</v>
      </c>
      <c r="D6" s="42">
        <v>1</v>
      </c>
      <c r="E6" s="42">
        <v>0</v>
      </c>
      <c r="F6" s="43">
        <v>0</v>
      </c>
      <c r="G6" s="43">
        <v>1</v>
      </c>
      <c r="H6" s="43">
        <v>0</v>
      </c>
      <c r="I6" s="43">
        <v>3</v>
      </c>
      <c r="J6" s="43">
        <v>2</v>
      </c>
      <c r="K6" s="43">
        <v>1</v>
      </c>
      <c r="L6" s="43">
        <v>0</v>
      </c>
    </row>
    <row r="7" spans="1:13" ht="13.15">
      <c r="A7" s="41">
        <v>4.5</v>
      </c>
      <c r="B7" s="42">
        <v>1</v>
      </c>
      <c r="C7" s="42">
        <v>0</v>
      </c>
      <c r="D7" s="42">
        <v>0</v>
      </c>
      <c r="E7" s="42">
        <v>0</v>
      </c>
      <c r="F7" s="43">
        <v>2</v>
      </c>
      <c r="G7" s="43">
        <v>1</v>
      </c>
      <c r="H7" s="43">
        <v>1</v>
      </c>
      <c r="I7" s="43">
        <v>0</v>
      </c>
      <c r="J7" s="43">
        <v>0</v>
      </c>
      <c r="K7" s="43">
        <v>0</v>
      </c>
      <c r="L7" s="43">
        <v>0</v>
      </c>
    </row>
    <row r="8" spans="1:13" ht="25.5">
      <c r="A8" s="44" t="s">
        <v>68</v>
      </c>
      <c r="B8" s="52">
        <f>$B$3-SUMPRODUCT(B5:B7,$A$5:$A$7)</f>
        <v>1.5</v>
      </c>
      <c r="C8" s="52">
        <f>$B$3-SUMPRODUCT(C5:C7,$A$5:$A$7)</f>
        <v>0</v>
      </c>
      <c r="D8" s="52">
        <f>$B$3-SUMPRODUCT(D5:D7,$A$5:$A$7)</f>
        <v>1</v>
      </c>
      <c r="E8" s="52">
        <f>$B$3-SUMPRODUCT(E5:E7,$A$5:$A$7)</f>
        <v>0</v>
      </c>
      <c r="F8" s="52">
        <f t="shared" ref="F8:L8" si="0">$F$3-SUMPRODUCT(F5:F7,$A$5:$A$7)</f>
        <v>1</v>
      </c>
      <c r="G8" s="52">
        <f t="shared" si="0"/>
        <v>0.5</v>
      </c>
      <c r="H8" s="52">
        <f t="shared" si="0"/>
        <v>1.5</v>
      </c>
      <c r="I8" s="52">
        <f t="shared" si="0"/>
        <v>1</v>
      </c>
      <c r="J8" s="52">
        <f t="shared" si="0"/>
        <v>0</v>
      </c>
      <c r="K8" s="52">
        <f t="shared" si="0"/>
        <v>1</v>
      </c>
      <c r="L8" s="52">
        <f t="shared" si="0"/>
        <v>0</v>
      </c>
    </row>
    <row r="10" spans="1:13" ht="38.65">
      <c r="A10" s="44" t="s">
        <v>78</v>
      </c>
      <c r="B10" s="120">
        <v>0</v>
      </c>
      <c r="C10" s="120">
        <v>15</v>
      </c>
      <c r="D10" s="120">
        <v>0</v>
      </c>
      <c r="E10" s="120">
        <v>15</v>
      </c>
      <c r="F10" s="120">
        <v>10</v>
      </c>
      <c r="G10" s="120">
        <v>5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</row>
    <row r="11" spans="1:13" ht="13.15"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38" t="s">
        <v>172</v>
      </c>
    </row>
    <row r="13" spans="1:13">
      <c r="A13" s="38" t="s">
        <v>79</v>
      </c>
      <c r="B13" s="38">
        <f>SUMPRODUCT(B5:L5,$B$10:$L$10)</f>
        <v>50</v>
      </c>
      <c r="C13" s="38" t="s">
        <v>74</v>
      </c>
      <c r="D13" s="38">
        <v>50</v>
      </c>
    </row>
    <row r="14" spans="1:13">
      <c r="B14" s="38">
        <f>SUMPRODUCT(B6:L6,$B$10:$L$10)</f>
        <v>35</v>
      </c>
      <c r="C14" s="38" t="s">
        <v>74</v>
      </c>
      <c r="D14" s="38">
        <v>35</v>
      </c>
    </row>
    <row r="15" spans="1:13">
      <c r="B15" s="38">
        <f>SUMPRODUCT(B7:L7,$B$10:$L$10)</f>
        <v>25</v>
      </c>
      <c r="C15" s="38" t="s">
        <v>74</v>
      </c>
      <c r="D15" s="38">
        <v>25</v>
      </c>
    </row>
    <row r="16" spans="1:13">
      <c r="B16" s="38">
        <f>SUM(F10:L10)</f>
        <v>15</v>
      </c>
      <c r="C16" s="38" t="s">
        <v>17</v>
      </c>
      <c r="D16" s="38">
        <v>15</v>
      </c>
    </row>
    <row r="17" spans="1:4">
      <c r="B17" s="38">
        <f>SUM(B10:E10)</f>
        <v>30</v>
      </c>
      <c r="C17" s="38" t="s">
        <v>17</v>
      </c>
      <c r="D17" s="38">
        <v>30</v>
      </c>
    </row>
    <row r="18" spans="1:4" ht="13.15">
      <c r="A18" s="38" t="s">
        <v>173</v>
      </c>
      <c r="B18" s="45">
        <f>SUM(B10:L10)</f>
        <v>45</v>
      </c>
      <c r="C18" s="38" t="s">
        <v>174</v>
      </c>
    </row>
    <row r="20" spans="1:4" ht="13.15">
      <c r="A20" s="38" t="s">
        <v>175</v>
      </c>
      <c r="B20" s="122">
        <f>SUMPRODUCT(B8:L8,B10:L10)</f>
        <v>12.5</v>
      </c>
      <c r="C20" s="38" t="s">
        <v>152</v>
      </c>
    </row>
  </sheetData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4AB6C-C4EE-4EDF-A2E6-09CBC6C6715E}">
  <dimension ref="B2:F18"/>
  <sheetViews>
    <sheetView workbookViewId="0">
      <selection activeCell="F21" sqref="F21"/>
    </sheetView>
  </sheetViews>
  <sheetFormatPr defaultColWidth="8" defaultRowHeight="12.75"/>
  <cols>
    <col min="1" max="1" width="8" style="38"/>
    <col min="2" max="2" width="12" style="38" customWidth="1"/>
    <col min="3" max="3" width="13.25" style="38" customWidth="1"/>
    <col min="4" max="5" width="8" style="38"/>
    <col min="6" max="6" width="18.75" style="38" customWidth="1"/>
    <col min="7" max="16384" width="8" style="38"/>
  </cols>
  <sheetData>
    <row r="2" spans="2:6" ht="25.5">
      <c r="B2" s="38" t="s">
        <v>46</v>
      </c>
      <c r="C2" s="38" t="s">
        <v>47</v>
      </c>
      <c r="D2" s="38" t="s">
        <v>48</v>
      </c>
      <c r="E2" s="38" t="s">
        <v>36</v>
      </c>
      <c r="F2" s="44" t="s">
        <v>49</v>
      </c>
    </row>
    <row r="3" spans="2:6" ht="13.9">
      <c r="B3" s="38" t="s">
        <v>38</v>
      </c>
      <c r="C3" s="46">
        <v>5</v>
      </c>
      <c r="D3" s="47">
        <v>55</v>
      </c>
      <c r="E3" s="48">
        <v>12</v>
      </c>
      <c r="F3" s="49">
        <v>11</v>
      </c>
    </row>
    <row r="4" spans="2:6" ht="13.9">
      <c r="B4" s="38" t="s">
        <v>39</v>
      </c>
      <c r="C4" s="46">
        <v>7</v>
      </c>
      <c r="D4" s="47">
        <v>70</v>
      </c>
      <c r="E4" s="48">
        <v>25</v>
      </c>
      <c r="F4" s="49">
        <v>91</v>
      </c>
    </row>
    <row r="5" spans="2:6" ht="15.75" customHeight="1">
      <c r="B5" s="38" t="s">
        <v>50</v>
      </c>
      <c r="C5" s="46">
        <v>8</v>
      </c>
      <c r="D5" s="47">
        <v>42</v>
      </c>
      <c r="E5" s="48">
        <v>30</v>
      </c>
      <c r="F5" s="49">
        <v>50</v>
      </c>
    </row>
    <row r="6" spans="2:6" ht="15.75" customHeight="1">
      <c r="B6" s="38" t="s">
        <v>81</v>
      </c>
      <c r="C6" s="46">
        <v>9</v>
      </c>
      <c r="D6" s="47">
        <v>25</v>
      </c>
      <c r="E6" s="48">
        <v>11</v>
      </c>
      <c r="F6" s="49">
        <v>100</v>
      </c>
    </row>
    <row r="8" spans="2:6" ht="13.9">
      <c r="B8" s="50" t="s">
        <v>51</v>
      </c>
      <c r="C8" s="51">
        <f>SUMPRODUCT(D3:D6,F3:F6)</f>
        <v>11575</v>
      </c>
    </row>
    <row r="9" spans="2:6" ht="13.9">
      <c r="B9" s="50"/>
      <c r="C9" s="123"/>
    </row>
    <row r="10" spans="2:6" ht="13.9">
      <c r="B10" s="50" t="s">
        <v>52</v>
      </c>
    </row>
    <row r="11" spans="2:6" ht="13.9">
      <c r="B11" s="50" t="s">
        <v>176</v>
      </c>
      <c r="C11" s="124">
        <f>SUMPRODUCT(C3:C6,F3:F6)</f>
        <v>1992</v>
      </c>
      <c r="D11" s="41" t="s">
        <v>17</v>
      </c>
      <c r="E11" s="125">
        <v>2000</v>
      </c>
    </row>
    <row r="12" spans="2:6" ht="13.15">
      <c r="B12" s="41" t="s">
        <v>177</v>
      </c>
      <c r="C12" s="124">
        <f>SUMPRODUCT(E3:E6,F3:F6)</f>
        <v>5007</v>
      </c>
      <c r="D12" s="41" t="s">
        <v>16</v>
      </c>
      <c r="E12" s="125">
        <v>5000</v>
      </c>
    </row>
    <row r="13" spans="2:6" ht="13.15">
      <c r="B13" s="41" t="s">
        <v>178</v>
      </c>
      <c r="C13" s="124">
        <f>F3</f>
        <v>11</v>
      </c>
      <c r="D13" s="41" t="s">
        <v>16</v>
      </c>
      <c r="E13" s="125">
        <v>10</v>
      </c>
    </row>
    <row r="14" spans="2:6" ht="13.15">
      <c r="B14" s="41" t="s">
        <v>179</v>
      </c>
      <c r="C14" s="124">
        <f>F5</f>
        <v>50</v>
      </c>
      <c r="D14" s="41" t="s">
        <v>17</v>
      </c>
      <c r="E14" s="125">
        <v>50</v>
      </c>
    </row>
    <row r="18" spans="3:3">
      <c r="C18" s="53"/>
    </row>
  </sheetData>
  <pageMargins left="0.75" right="0.75" top="1" bottom="1" header="0.5" footer="0.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9DC48-3891-45F3-8DE4-B739BDC6823B}">
  <dimension ref="A1:I18"/>
  <sheetViews>
    <sheetView workbookViewId="0">
      <selection activeCell="D4" sqref="D4"/>
    </sheetView>
  </sheetViews>
  <sheetFormatPr defaultRowHeight="13.5"/>
  <cols>
    <col min="1" max="1" width="32" style="97" customWidth="1"/>
    <col min="2" max="2" width="21.25" style="97" customWidth="1"/>
    <col min="3" max="3" width="35.25" style="97" customWidth="1"/>
    <col min="4" max="256" width="9" style="97"/>
    <col min="257" max="257" width="32" style="97" customWidth="1"/>
    <col min="258" max="258" width="21.25" style="97" customWidth="1"/>
    <col min="259" max="259" width="35.25" style="97" customWidth="1"/>
    <col min="260" max="512" width="9" style="97"/>
    <col min="513" max="513" width="32" style="97" customWidth="1"/>
    <col min="514" max="514" width="21.25" style="97" customWidth="1"/>
    <col min="515" max="515" width="35.25" style="97" customWidth="1"/>
    <col min="516" max="768" width="9" style="97"/>
    <col min="769" max="769" width="32" style="97" customWidth="1"/>
    <col min="770" max="770" width="21.25" style="97" customWidth="1"/>
    <col min="771" max="771" width="35.25" style="97" customWidth="1"/>
    <col min="772" max="1024" width="9" style="97"/>
    <col min="1025" max="1025" width="32" style="97" customWidth="1"/>
    <col min="1026" max="1026" width="21.25" style="97" customWidth="1"/>
    <col min="1027" max="1027" width="35.25" style="97" customWidth="1"/>
    <col min="1028" max="1280" width="9" style="97"/>
    <col min="1281" max="1281" width="32" style="97" customWidth="1"/>
    <col min="1282" max="1282" width="21.25" style="97" customWidth="1"/>
    <col min="1283" max="1283" width="35.25" style="97" customWidth="1"/>
    <col min="1284" max="1536" width="9" style="97"/>
    <col min="1537" max="1537" width="32" style="97" customWidth="1"/>
    <col min="1538" max="1538" width="21.25" style="97" customWidth="1"/>
    <col min="1539" max="1539" width="35.25" style="97" customWidth="1"/>
    <col min="1540" max="1792" width="9" style="97"/>
    <col min="1793" max="1793" width="32" style="97" customWidth="1"/>
    <col min="1794" max="1794" width="21.25" style="97" customWidth="1"/>
    <col min="1795" max="1795" width="35.25" style="97" customWidth="1"/>
    <col min="1796" max="2048" width="9" style="97"/>
    <col min="2049" max="2049" width="32" style="97" customWidth="1"/>
    <col min="2050" max="2050" width="21.25" style="97" customWidth="1"/>
    <col min="2051" max="2051" width="35.25" style="97" customWidth="1"/>
    <col min="2052" max="2304" width="9" style="97"/>
    <col min="2305" max="2305" width="32" style="97" customWidth="1"/>
    <col min="2306" max="2306" width="21.25" style="97" customWidth="1"/>
    <col min="2307" max="2307" width="35.25" style="97" customWidth="1"/>
    <col min="2308" max="2560" width="9" style="97"/>
    <col min="2561" max="2561" width="32" style="97" customWidth="1"/>
    <col min="2562" max="2562" width="21.25" style="97" customWidth="1"/>
    <col min="2563" max="2563" width="35.25" style="97" customWidth="1"/>
    <col min="2564" max="2816" width="9" style="97"/>
    <col min="2817" max="2817" width="32" style="97" customWidth="1"/>
    <col min="2818" max="2818" width="21.25" style="97" customWidth="1"/>
    <col min="2819" max="2819" width="35.25" style="97" customWidth="1"/>
    <col min="2820" max="3072" width="9" style="97"/>
    <col min="3073" max="3073" width="32" style="97" customWidth="1"/>
    <col min="3074" max="3074" width="21.25" style="97" customWidth="1"/>
    <col min="3075" max="3075" width="35.25" style="97" customWidth="1"/>
    <col min="3076" max="3328" width="9" style="97"/>
    <col min="3329" max="3329" width="32" style="97" customWidth="1"/>
    <col min="3330" max="3330" width="21.25" style="97" customWidth="1"/>
    <col min="3331" max="3331" width="35.25" style="97" customWidth="1"/>
    <col min="3332" max="3584" width="9" style="97"/>
    <col min="3585" max="3585" width="32" style="97" customWidth="1"/>
    <col min="3586" max="3586" width="21.25" style="97" customWidth="1"/>
    <col min="3587" max="3587" width="35.25" style="97" customWidth="1"/>
    <col min="3588" max="3840" width="9" style="97"/>
    <col min="3841" max="3841" width="32" style="97" customWidth="1"/>
    <col min="3842" max="3842" width="21.25" style="97" customWidth="1"/>
    <col min="3843" max="3843" width="35.25" style="97" customWidth="1"/>
    <col min="3844" max="4096" width="9" style="97"/>
    <col min="4097" max="4097" width="32" style="97" customWidth="1"/>
    <col min="4098" max="4098" width="21.25" style="97" customWidth="1"/>
    <col min="4099" max="4099" width="35.25" style="97" customWidth="1"/>
    <col min="4100" max="4352" width="9" style="97"/>
    <col min="4353" max="4353" width="32" style="97" customWidth="1"/>
    <col min="4354" max="4354" width="21.25" style="97" customWidth="1"/>
    <col min="4355" max="4355" width="35.25" style="97" customWidth="1"/>
    <col min="4356" max="4608" width="9" style="97"/>
    <col min="4609" max="4609" width="32" style="97" customWidth="1"/>
    <col min="4610" max="4610" width="21.25" style="97" customWidth="1"/>
    <col min="4611" max="4611" width="35.25" style="97" customWidth="1"/>
    <col min="4612" max="4864" width="9" style="97"/>
    <col min="4865" max="4865" width="32" style="97" customWidth="1"/>
    <col min="4866" max="4866" width="21.25" style="97" customWidth="1"/>
    <col min="4867" max="4867" width="35.25" style="97" customWidth="1"/>
    <col min="4868" max="5120" width="9" style="97"/>
    <col min="5121" max="5121" width="32" style="97" customWidth="1"/>
    <col min="5122" max="5122" width="21.25" style="97" customWidth="1"/>
    <col min="5123" max="5123" width="35.25" style="97" customWidth="1"/>
    <col min="5124" max="5376" width="9" style="97"/>
    <col min="5377" max="5377" width="32" style="97" customWidth="1"/>
    <col min="5378" max="5378" width="21.25" style="97" customWidth="1"/>
    <col min="5379" max="5379" width="35.25" style="97" customWidth="1"/>
    <col min="5380" max="5632" width="9" style="97"/>
    <col min="5633" max="5633" width="32" style="97" customWidth="1"/>
    <col min="5634" max="5634" width="21.25" style="97" customWidth="1"/>
    <col min="5635" max="5635" width="35.25" style="97" customWidth="1"/>
    <col min="5636" max="5888" width="9" style="97"/>
    <col min="5889" max="5889" width="32" style="97" customWidth="1"/>
    <col min="5890" max="5890" width="21.25" style="97" customWidth="1"/>
    <col min="5891" max="5891" width="35.25" style="97" customWidth="1"/>
    <col min="5892" max="6144" width="9" style="97"/>
    <col min="6145" max="6145" width="32" style="97" customWidth="1"/>
    <col min="6146" max="6146" width="21.25" style="97" customWidth="1"/>
    <col min="6147" max="6147" width="35.25" style="97" customWidth="1"/>
    <col min="6148" max="6400" width="9" style="97"/>
    <col min="6401" max="6401" width="32" style="97" customWidth="1"/>
    <col min="6402" max="6402" width="21.25" style="97" customWidth="1"/>
    <col min="6403" max="6403" width="35.25" style="97" customWidth="1"/>
    <col min="6404" max="6656" width="9" style="97"/>
    <col min="6657" max="6657" width="32" style="97" customWidth="1"/>
    <col min="6658" max="6658" width="21.25" style="97" customWidth="1"/>
    <col min="6659" max="6659" width="35.25" style="97" customWidth="1"/>
    <col min="6660" max="6912" width="9" style="97"/>
    <col min="6913" max="6913" width="32" style="97" customWidth="1"/>
    <col min="6914" max="6914" width="21.25" style="97" customWidth="1"/>
    <col min="6915" max="6915" width="35.25" style="97" customWidth="1"/>
    <col min="6916" max="7168" width="9" style="97"/>
    <col min="7169" max="7169" width="32" style="97" customWidth="1"/>
    <col min="7170" max="7170" width="21.25" style="97" customWidth="1"/>
    <col min="7171" max="7171" width="35.25" style="97" customWidth="1"/>
    <col min="7172" max="7424" width="9" style="97"/>
    <col min="7425" max="7425" width="32" style="97" customWidth="1"/>
    <col min="7426" max="7426" width="21.25" style="97" customWidth="1"/>
    <col min="7427" max="7427" width="35.25" style="97" customWidth="1"/>
    <col min="7428" max="7680" width="9" style="97"/>
    <col min="7681" max="7681" width="32" style="97" customWidth="1"/>
    <col min="7682" max="7682" width="21.25" style="97" customWidth="1"/>
    <col min="7683" max="7683" width="35.25" style="97" customWidth="1"/>
    <col min="7684" max="7936" width="9" style="97"/>
    <col min="7937" max="7937" width="32" style="97" customWidth="1"/>
    <col min="7938" max="7938" width="21.25" style="97" customWidth="1"/>
    <col min="7939" max="7939" width="35.25" style="97" customWidth="1"/>
    <col min="7940" max="8192" width="9" style="97"/>
    <col min="8193" max="8193" width="32" style="97" customWidth="1"/>
    <col min="8194" max="8194" width="21.25" style="97" customWidth="1"/>
    <col min="8195" max="8195" width="35.25" style="97" customWidth="1"/>
    <col min="8196" max="8448" width="9" style="97"/>
    <col min="8449" max="8449" width="32" style="97" customWidth="1"/>
    <col min="8450" max="8450" width="21.25" style="97" customWidth="1"/>
    <col min="8451" max="8451" width="35.25" style="97" customWidth="1"/>
    <col min="8452" max="8704" width="9" style="97"/>
    <col min="8705" max="8705" width="32" style="97" customWidth="1"/>
    <col min="8706" max="8706" width="21.25" style="97" customWidth="1"/>
    <col min="8707" max="8707" width="35.25" style="97" customWidth="1"/>
    <col min="8708" max="8960" width="9" style="97"/>
    <col min="8961" max="8961" width="32" style="97" customWidth="1"/>
    <col min="8962" max="8962" width="21.25" style="97" customWidth="1"/>
    <col min="8963" max="8963" width="35.25" style="97" customWidth="1"/>
    <col min="8964" max="9216" width="9" style="97"/>
    <col min="9217" max="9217" width="32" style="97" customWidth="1"/>
    <col min="9218" max="9218" width="21.25" style="97" customWidth="1"/>
    <col min="9219" max="9219" width="35.25" style="97" customWidth="1"/>
    <col min="9220" max="9472" width="9" style="97"/>
    <col min="9473" max="9473" width="32" style="97" customWidth="1"/>
    <col min="9474" max="9474" width="21.25" style="97" customWidth="1"/>
    <col min="9475" max="9475" width="35.25" style="97" customWidth="1"/>
    <col min="9476" max="9728" width="9" style="97"/>
    <col min="9729" max="9729" width="32" style="97" customWidth="1"/>
    <col min="9730" max="9730" width="21.25" style="97" customWidth="1"/>
    <col min="9731" max="9731" width="35.25" style="97" customWidth="1"/>
    <col min="9732" max="9984" width="9" style="97"/>
    <col min="9985" max="9985" width="32" style="97" customWidth="1"/>
    <col min="9986" max="9986" width="21.25" style="97" customWidth="1"/>
    <col min="9987" max="9987" width="35.25" style="97" customWidth="1"/>
    <col min="9988" max="10240" width="9" style="97"/>
    <col min="10241" max="10241" width="32" style="97" customWidth="1"/>
    <col min="10242" max="10242" width="21.25" style="97" customWidth="1"/>
    <col min="10243" max="10243" width="35.25" style="97" customWidth="1"/>
    <col min="10244" max="10496" width="9" style="97"/>
    <col min="10497" max="10497" width="32" style="97" customWidth="1"/>
    <col min="10498" max="10498" width="21.25" style="97" customWidth="1"/>
    <col min="10499" max="10499" width="35.25" style="97" customWidth="1"/>
    <col min="10500" max="10752" width="9" style="97"/>
    <col min="10753" max="10753" width="32" style="97" customWidth="1"/>
    <col min="10754" max="10754" width="21.25" style="97" customWidth="1"/>
    <col min="10755" max="10755" width="35.25" style="97" customWidth="1"/>
    <col min="10756" max="11008" width="9" style="97"/>
    <col min="11009" max="11009" width="32" style="97" customWidth="1"/>
    <col min="11010" max="11010" width="21.25" style="97" customWidth="1"/>
    <col min="11011" max="11011" width="35.25" style="97" customWidth="1"/>
    <col min="11012" max="11264" width="9" style="97"/>
    <col min="11265" max="11265" width="32" style="97" customWidth="1"/>
    <col min="11266" max="11266" width="21.25" style="97" customWidth="1"/>
    <col min="11267" max="11267" width="35.25" style="97" customWidth="1"/>
    <col min="11268" max="11520" width="9" style="97"/>
    <col min="11521" max="11521" width="32" style="97" customWidth="1"/>
    <col min="11522" max="11522" width="21.25" style="97" customWidth="1"/>
    <col min="11523" max="11523" width="35.25" style="97" customWidth="1"/>
    <col min="11524" max="11776" width="9" style="97"/>
    <col min="11777" max="11777" width="32" style="97" customWidth="1"/>
    <col min="11778" max="11778" width="21.25" style="97" customWidth="1"/>
    <col min="11779" max="11779" width="35.25" style="97" customWidth="1"/>
    <col min="11780" max="12032" width="9" style="97"/>
    <col min="12033" max="12033" width="32" style="97" customWidth="1"/>
    <col min="12034" max="12034" width="21.25" style="97" customWidth="1"/>
    <col min="12035" max="12035" width="35.25" style="97" customWidth="1"/>
    <col min="12036" max="12288" width="9" style="97"/>
    <col min="12289" max="12289" width="32" style="97" customWidth="1"/>
    <col min="12290" max="12290" width="21.25" style="97" customWidth="1"/>
    <col min="12291" max="12291" width="35.25" style="97" customWidth="1"/>
    <col min="12292" max="12544" width="9" style="97"/>
    <col min="12545" max="12545" width="32" style="97" customWidth="1"/>
    <col min="12546" max="12546" width="21.25" style="97" customWidth="1"/>
    <col min="12547" max="12547" width="35.25" style="97" customWidth="1"/>
    <col min="12548" max="12800" width="9" style="97"/>
    <col min="12801" max="12801" width="32" style="97" customWidth="1"/>
    <col min="12802" max="12802" width="21.25" style="97" customWidth="1"/>
    <col min="12803" max="12803" width="35.25" style="97" customWidth="1"/>
    <col min="12804" max="13056" width="9" style="97"/>
    <col min="13057" max="13057" width="32" style="97" customWidth="1"/>
    <col min="13058" max="13058" width="21.25" style="97" customWidth="1"/>
    <col min="13059" max="13059" width="35.25" style="97" customWidth="1"/>
    <col min="13060" max="13312" width="9" style="97"/>
    <col min="13313" max="13313" width="32" style="97" customWidth="1"/>
    <col min="13314" max="13314" width="21.25" style="97" customWidth="1"/>
    <col min="13315" max="13315" width="35.25" style="97" customWidth="1"/>
    <col min="13316" max="13568" width="9" style="97"/>
    <col min="13569" max="13569" width="32" style="97" customWidth="1"/>
    <col min="13570" max="13570" width="21.25" style="97" customWidth="1"/>
    <col min="13571" max="13571" width="35.25" style="97" customWidth="1"/>
    <col min="13572" max="13824" width="9" style="97"/>
    <col min="13825" max="13825" width="32" style="97" customWidth="1"/>
    <col min="13826" max="13826" width="21.25" style="97" customWidth="1"/>
    <col min="13827" max="13827" width="35.25" style="97" customWidth="1"/>
    <col min="13828" max="14080" width="9" style="97"/>
    <col min="14081" max="14081" width="32" style="97" customWidth="1"/>
    <col min="14082" max="14082" width="21.25" style="97" customWidth="1"/>
    <col min="14083" max="14083" width="35.25" style="97" customWidth="1"/>
    <col min="14084" max="14336" width="9" style="97"/>
    <col min="14337" max="14337" width="32" style="97" customWidth="1"/>
    <col min="14338" max="14338" width="21.25" style="97" customWidth="1"/>
    <col min="14339" max="14339" width="35.25" style="97" customWidth="1"/>
    <col min="14340" max="14592" width="9" style="97"/>
    <col min="14593" max="14593" width="32" style="97" customWidth="1"/>
    <col min="14594" max="14594" width="21.25" style="97" customWidth="1"/>
    <col min="14595" max="14595" width="35.25" style="97" customWidth="1"/>
    <col min="14596" max="14848" width="9" style="97"/>
    <col min="14849" max="14849" width="32" style="97" customWidth="1"/>
    <col min="14850" max="14850" width="21.25" style="97" customWidth="1"/>
    <col min="14851" max="14851" width="35.25" style="97" customWidth="1"/>
    <col min="14852" max="15104" width="9" style="97"/>
    <col min="15105" max="15105" width="32" style="97" customWidth="1"/>
    <col min="15106" max="15106" width="21.25" style="97" customWidth="1"/>
    <col min="15107" max="15107" width="35.25" style="97" customWidth="1"/>
    <col min="15108" max="15360" width="9" style="97"/>
    <col min="15361" max="15361" width="32" style="97" customWidth="1"/>
    <col min="15362" max="15362" width="21.25" style="97" customWidth="1"/>
    <col min="15363" max="15363" width="35.25" style="97" customWidth="1"/>
    <col min="15364" max="15616" width="9" style="97"/>
    <col min="15617" max="15617" width="32" style="97" customWidth="1"/>
    <col min="15618" max="15618" width="21.25" style="97" customWidth="1"/>
    <col min="15619" max="15619" width="35.25" style="97" customWidth="1"/>
    <col min="15620" max="15872" width="9" style="97"/>
    <col min="15873" max="15873" width="32" style="97" customWidth="1"/>
    <col min="15874" max="15874" width="21.25" style="97" customWidth="1"/>
    <col min="15875" max="15875" width="35.25" style="97" customWidth="1"/>
    <col min="15876" max="16128" width="9" style="97"/>
    <col min="16129" max="16129" width="32" style="97" customWidth="1"/>
    <col min="16130" max="16130" width="21.25" style="97" customWidth="1"/>
    <col min="16131" max="16131" width="35.25" style="97" customWidth="1"/>
    <col min="16132" max="16384" width="9" style="97"/>
  </cols>
  <sheetData>
    <row r="1" spans="1:9" ht="13.9">
      <c r="A1" s="106" t="s">
        <v>82</v>
      </c>
    </row>
    <row r="2" spans="1:9" ht="13.9">
      <c r="D2" s="107" t="s">
        <v>83</v>
      </c>
    </row>
    <row r="3" spans="1:9" ht="13.9">
      <c r="A3" s="107" t="s">
        <v>84</v>
      </c>
      <c r="B3" s="108" t="s">
        <v>85</v>
      </c>
      <c r="C3" s="109" t="s">
        <v>86</v>
      </c>
      <c r="D3" s="110" t="s">
        <v>87</v>
      </c>
      <c r="E3" s="110" t="s">
        <v>88</v>
      </c>
      <c r="F3" s="110" t="s">
        <v>89</v>
      </c>
      <c r="G3" s="110" t="s">
        <v>90</v>
      </c>
      <c r="H3" s="110" t="s">
        <v>91</v>
      </c>
    </row>
    <row r="4" spans="1:9" ht="13.9">
      <c r="A4" s="110" t="s">
        <v>92</v>
      </c>
      <c r="B4" s="108">
        <v>500</v>
      </c>
      <c r="C4" s="109">
        <f>SUM(D4:H4)</f>
        <v>500</v>
      </c>
      <c r="D4" s="99">
        <v>400</v>
      </c>
      <c r="E4" s="99">
        <v>0</v>
      </c>
      <c r="F4" s="99">
        <v>0</v>
      </c>
      <c r="G4" s="99">
        <v>100</v>
      </c>
      <c r="H4" s="99">
        <v>0</v>
      </c>
    </row>
    <row r="5" spans="1:9" ht="13.9">
      <c r="A5" s="110" t="s">
        <v>93</v>
      </c>
      <c r="B5" s="108">
        <v>700</v>
      </c>
      <c r="C5" s="109">
        <f>SUM(D5:H5)</f>
        <v>700</v>
      </c>
      <c r="D5" s="99">
        <v>0</v>
      </c>
      <c r="E5" s="99">
        <v>400</v>
      </c>
      <c r="F5" s="99">
        <v>0</v>
      </c>
      <c r="G5" s="99">
        <v>0</v>
      </c>
      <c r="H5" s="99">
        <v>300</v>
      </c>
    </row>
    <row r="6" spans="1:9" ht="13.9">
      <c r="A6" s="110" t="s">
        <v>94</v>
      </c>
      <c r="B6" s="108">
        <v>900</v>
      </c>
      <c r="C6" s="109">
        <f>SUM(D6:H6)</f>
        <v>900</v>
      </c>
      <c r="D6" s="99">
        <v>0</v>
      </c>
      <c r="E6" s="99">
        <v>0</v>
      </c>
      <c r="F6" s="99">
        <v>700</v>
      </c>
      <c r="G6" s="99">
        <v>200</v>
      </c>
      <c r="H6" s="99">
        <v>0</v>
      </c>
    </row>
    <row r="7" spans="1:9" ht="13.9">
      <c r="A7" s="111" t="s">
        <v>95</v>
      </c>
      <c r="B7" s="111">
        <f>SUM(B4:B6)</f>
        <v>2100</v>
      </c>
    </row>
    <row r="8" spans="1:9" ht="13.9">
      <c r="A8" s="111"/>
      <c r="B8" s="111"/>
      <c r="I8" s="111" t="s">
        <v>96</v>
      </c>
    </row>
    <row r="9" spans="1:9" ht="13.9">
      <c r="A9" s="108" t="s">
        <v>97</v>
      </c>
      <c r="D9" s="108">
        <v>400</v>
      </c>
      <c r="E9" s="108">
        <v>400</v>
      </c>
      <c r="F9" s="108">
        <v>700</v>
      </c>
      <c r="G9" s="108">
        <v>300</v>
      </c>
      <c r="H9" s="108">
        <v>300</v>
      </c>
      <c r="I9" s="111">
        <f>SUM(D9:H9)</f>
        <v>2100</v>
      </c>
    </row>
    <row r="10" spans="1:9" ht="13.9">
      <c r="A10" s="109" t="s">
        <v>98</v>
      </c>
      <c r="D10" s="109">
        <f>SUM(D4:D6)</f>
        <v>400</v>
      </c>
      <c r="E10" s="109">
        <f>SUM(E4:E6)</f>
        <v>400</v>
      </c>
      <c r="F10" s="109">
        <f>SUM(F4:F6)</f>
        <v>700</v>
      </c>
      <c r="G10" s="109">
        <f>SUM(G4:G6)</f>
        <v>300</v>
      </c>
      <c r="H10" s="109">
        <f>SUM(H4:H6)</f>
        <v>300</v>
      </c>
    </row>
    <row r="12" spans="1:9" ht="13.9">
      <c r="A12" s="106" t="s">
        <v>99</v>
      </c>
      <c r="D12" s="107" t="s">
        <v>100</v>
      </c>
    </row>
    <row r="13" spans="1:9" ht="13.9">
      <c r="A13" s="107" t="s">
        <v>101</v>
      </c>
      <c r="D13" s="110" t="s">
        <v>87</v>
      </c>
      <c r="E13" s="110" t="s">
        <v>88</v>
      </c>
      <c r="F13" s="110" t="s">
        <v>89</v>
      </c>
      <c r="G13" s="110" t="s">
        <v>90</v>
      </c>
      <c r="H13" s="110" t="s">
        <v>91</v>
      </c>
    </row>
    <row r="14" spans="1:9" ht="13.9">
      <c r="A14" s="110" t="s">
        <v>92</v>
      </c>
      <c r="D14" s="112">
        <f>1.2*130</f>
        <v>156</v>
      </c>
      <c r="E14" s="112">
        <f>1*250</f>
        <v>250</v>
      </c>
      <c r="F14" s="112">
        <f>1*330</f>
        <v>330</v>
      </c>
      <c r="G14" s="112">
        <f>1.2*170</f>
        <v>204</v>
      </c>
      <c r="H14" s="112">
        <f>1*400</f>
        <v>400</v>
      </c>
    </row>
    <row r="15" spans="1:9" ht="13.9">
      <c r="A15" s="110" t="s">
        <v>93</v>
      </c>
      <c r="D15" s="112">
        <f>1*290</f>
        <v>290</v>
      </c>
      <c r="E15" s="112">
        <f>1.2*190</f>
        <v>228</v>
      </c>
      <c r="F15" s="112">
        <f>1*400</f>
        <v>400</v>
      </c>
      <c r="G15" s="112">
        <f>1*260</f>
        <v>260</v>
      </c>
      <c r="H15" s="112">
        <f>1.2*160</f>
        <v>192</v>
      </c>
    </row>
    <row r="16" spans="1:9" ht="13.9">
      <c r="A16" s="110" t="s">
        <v>94</v>
      </c>
      <c r="D16" s="112">
        <f>1.2*150</f>
        <v>180</v>
      </c>
      <c r="E16" s="112">
        <f>1*350</f>
        <v>350</v>
      </c>
      <c r="F16" s="112">
        <f>1*240</f>
        <v>240</v>
      </c>
      <c r="G16" s="112">
        <f>1.2*190</f>
        <v>228</v>
      </c>
      <c r="H16" s="112">
        <f>1*210</f>
        <v>210</v>
      </c>
      <c r="I16" s="113" t="s">
        <v>102</v>
      </c>
    </row>
    <row r="17" spans="1:9" ht="13.9">
      <c r="I17" s="113" t="s">
        <v>0</v>
      </c>
    </row>
    <row r="18" spans="1:9" ht="13.9">
      <c r="A18" s="114" t="s">
        <v>103</v>
      </c>
      <c r="B18" s="115"/>
      <c r="C18" s="115"/>
      <c r="D18" s="107">
        <f>SUMPRODUCT(D4:D6,D14:D16)</f>
        <v>62400</v>
      </c>
      <c r="E18" s="107">
        <f>SUMPRODUCT(E4:E6,E14:E16)</f>
        <v>91200</v>
      </c>
      <c r="F18" s="107">
        <f>SUMPRODUCT(F4:F6,F14:F16)</f>
        <v>168000</v>
      </c>
      <c r="G18" s="107">
        <f>SUMPRODUCT(G4:G6,G14:G16)</f>
        <v>66000</v>
      </c>
      <c r="H18" s="107">
        <f>SUMPRODUCT(H4:H6,H14:H16)</f>
        <v>57600</v>
      </c>
      <c r="I18" s="116">
        <f>SUM(D18:H18)</f>
        <v>445200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8"/>
  <sheetViews>
    <sheetView workbookViewId="0">
      <selection activeCell="D24" sqref="D24"/>
    </sheetView>
  </sheetViews>
  <sheetFormatPr defaultRowHeight="13.5"/>
  <cols>
    <col min="1" max="1" width="61.625" customWidth="1"/>
    <col min="3" max="3" width="36.5" customWidth="1"/>
    <col min="9" max="9" width="15.75" customWidth="1"/>
    <col min="10" max="10" width="15.25" customWidth="1"/>
  </cols>
  <sheetData>
    <row r="1" spans="1:10" ht="13.9">
      <c r="A1" s="1" t="s">
        <v>82</v>
      </c>
    </row>
    <row r="2" spans="1:10" ht="13.9">
      <c r="D2" s="54" t="s">
        <v>104</v>
      </c>
    </row>
    <row r="3" spans="1:10" ht="13.9">
      <c r="A3" s="54" t="s">
        <v>105</v>
      </c>
      <c r="B3" s="2" t="s">
        <v>85</v>
      </c>
      <c r="C3" s="55" t="s">
        <v>86</v>
      </c>
      <c r="D3" s="4" t="s">
        <v>106</v>
      </c>
      <c r="E3" s="4" t="s">
        <v>107</v>
      </c>
      <c r="F3" s="4" t="s">
        <v>108</v>
      </c>
      <c r="G3" s="4" t="s">
        <v>109</v>
      </c>
      <c r="H3" s="4" t="s">
        <v>110</v>
      </c>
      <c r="I3" s="4" t="s">
        <v>111</v>
      </c>
    </row>
    <row r="4" spans="1:10" ht="13.9">
      <c r="A4" s="4" t="s">
        <v>87</v>
      </c>
      <c r="B4" s="2">
        <v>5000</v>
      </c>
      <c r="C4" s="55">
        <f>SUM(D4:I4)</f>
        <v>5000</v>
      </c>
      <c r="D4" s="27">
        <v>1000</v>
      </c>
      <c r="E4" s="27">
        <v>0</v>
      </c>
      <c r="F4" s="27">
        <v>0</v>
      </c>
      <c r="G4" s="27">
        <v>1000</v>
      </c>
      <c r="H4" s="27">
        <v>1000</v>
      </c>
      <c r="I4" s="27">
        <v>2000</v>
      </c>
    </row>
    <row r="5" spans="1:10" ht="13.9">
      <c r="A5" s="4" t="s">
        <v>88</v>
      </c>
      <c r="B5" s="2">
        <v>6000</v>
      </c>
      <c r="C5" s="55">
        <f t="shared" ref="C5:C6" si="0">SUM(D5:I5)</f>
        <v>6000</v>
      </c>
      <c r="D5" s="27">
        <v>3000</v>
      </c>
      <c r="E5" s="27">
        <v>3000</v>
      </c>
      <c r="F5" s="27">
        <v>0</v>
      </c>
      <c r="G5" s="27">
        <v>0</v>
      </c>
      <c r="H5" s="27">
        <v>0</v>
      </c>
      <c r="I5" s="27">
        <v>0</v>
      </c>
    </row>
    <row r="6" spans="1:10" ht="13.9">
      <c r="A6" s="4" t="s">
        <v>89</v>
      </c>
      <c r="B6" s="2">
        <v>4000</v>
      </c>
      <c r="C6" s="55">
        <f t="shared" si="0"/>
        <v>4000</v>
      </c>
      <c r="D6" s="27">
        <v>0</v>
      </c>
      <c r="E6" s="27">
        <v>0</v>
      </c>
      <c r="F6" s="27">
        <v>2000</v>
      </c>
      <c r="G6" s="27">
        <v>0</v>
      </c>
      <c r="H6" s="27">
        <v>2000</v>
      </c>
      <c r="I6" s="27">
        <v>0</v>
      </c>
    </row>
    <row r="7" spans="1:10" ht="13.9">
      <c r="A7" s="56" t="s">
        <v>95</v>
      </c>
      <c r="B7" s="56">
        <f>SUM(B4:B6)</f>
        <v>15000</v>
      </c>
    </row>
    <row r="8" spans="1:10" ht="13.9">
      <c r="A8" s="56"/>
      <c r="B8" s="56"/>
      <c r="J8" s="56" t="s">
        <v>96</v>
      </c>
    </row>
    <row r="9" spans="1:10" ht="13.9">
      <c r="A9" s="2" t="s">
        <v>97</v>
      </c>
      <c r="D9" s="2">
        <v>4000</v>
      </c>
      <c r="E9" s="2">
        <v>3000</v>
      </c>
      <c r="F9" s="2">
        <v>2000</v>
      </c>
      <c r="G9" s="2">
        <v>1000</v>
      </c>
      <c r="H9" s="2">
        <v>3000</v>
      </c>
      <c r="I9" s="2">
        <v>2000</v>
      </c>
      <c r="J9" s="56">
        <f>SUM(D9:I9)</f>
        <v>15000</v>
      </c>
    </row>
    <row r="10" spans="1:10" ht="13.9">
      <c r="A10" s="55" t="s">
        <v>98</v>
      </c>
      <c r="D10" s="55">
        <f>SUM(D4:D6)</f>
        <v>4000</v>
      </c>
      <c r="E10" s="55">
        <f t="shared" ref="E10:I10" si="1">SUM(E4:E6)</f>
        <v>3000</v>
      </c>
      <c r="F10" s="55">
        <f t="shared" si="1"/>
        <v>2000</v>
      </c>
      <c r="G10" s="55">
        <f t="shared" si="1"/>
        <v>1000</v>
      </c>
      <c r="H10" s="55">
        <f t="shared" si="1"/>
        <v>3000</v>
      </c>
      <c r="I10" s="55">
        <f t="shared" si="1"/>
        <v>2000</v>
      </c>
    </row>
    <row r="12" spans="1:10" ht="13.9">
      <c r="A12" s="1" t="s">
        <v>112</v>
      </c>
      <c r="D12" s="54" t="s">
        <v>104</v>
      </c>
    </row>
    <row r="13" spans="1:10" ht="13.9">
      <c r="A13" s="54" t="s">
        <v>105</v>
      </c>
      <c r="D13" s="4" t="s">
        <v>106</v>
      </c>
      <c r="E13" s="4" t="s">
        <v>107</v>
      </c>
      <c r="F13" s="4" t="s">
        <v>108</v>
      </c>
      <c r="G13" s="4" t="s">
        <v>109</v>
      </c>
      <c r="H13" s="4" t="s">
        <v>110</v>
      </c>
      <c r="I13" s="4" t="s">
        <v>111</v>
      </c>
    </row>
    <row r="14" spans="1:10" ht="13.9">
      <c r="A14" s="4" t="s">
        <v>87</v>
      </c>
      <c r="D14" s="58">
        <f>220+5</f>
        <v>225</v>
      </c>
      <c r="E14" s="58">
        <f>220+12</f>
        <v>232</v>
      </c>
      <c r="F14" s="58">
        <f>220+10</f>
        <v>230</v>
      </c>
      <c r="G14" s="58">
        <f>220+8</f>
        <v>228</v>
      </c>
      <c r="H14" s="58">
        <f>220+10</f>
        <v>230</v>
      </c>
      <c r="I14" s="58">
        <f>220+2</f>
        <v>222</v>
      </c>
    </row>
    <row r="15" spans="1:10" ht="13.9">
      <c r="A15" s="4" t="s">
        <v>88</v>
      </c>
      <c r="D15" s="58">
        <f>200+5</f>
        <v>205</v>
      </c>
      <c r="E15" s="58">
        <f>200+7</f>
        <v>207</v>
      </c>
      <c r="F15" s="58">
        <f>200+15</f>
        <v>215</v>
      </c>
      <c r="G15" s="58">
        <f>200+10</f>
        <v>210</v>
      </c>
      <c r="H15" s="58">
        <f>200+14</f>
        <v>214</v>
      </c>
      <c r="I15" s="58">
        <f>200+3</f>
        <v>203</v>
      </c>
    </row>
    <row r="16" spans="1:10" ht="13.9">
      <c r="A16" s="4" t="s">
        <v>89</v>
      </c>
      <c r="D16" s="58">
        <f>210+8</f>
        <v>218</v>
      </c>
      <c r="E16" s="58">
        <f>210+13</f>
        <v>223</v>
      </c>
      <c r="F16" s="58">
        <f>210+7</f>
        <v>217</v>
      </c>
      <c r="G16" s="58">
        <f>210+16</f>
        <v>226</v>
      </c>
      <c r="H16" s="58">
        <f>210+9</f>
        <v>219</v>
      </c>
      <c r="I16" s="58">
        <f>210+3</f>
        <v>213</v>
      </c>
      <c r="J16" s="57" t="s">
        <v>102</v>
      </c>
    </row>
    <row r="17" spans="1:11" ht="13.9">
      <c r="J17" s="57" t="s">
        <v>0</v>
      </c>
    </row>
    <row r="18" spans="1:11" ht="13.9">
      <c r="A18" s="3" t="s">
        <v>103</v>
      </c>
      <c r="B18" s="3"/>
      <c r="C18" s="3"/>
      <c r="D18" s="54">
        <f>SUMPRODUCT(D4:D6,D14:D16)</f>
        <v>840000</v>
      </c>
      <c r="E18" s="54">
        <f t="shared" ref="E18:I18" si="2">SUMPRODUCT(E4:E6,E14:E16)</f>
        <v>621000</v>
      </c>
      <c r="F18" s="54">
        <f t="shared" si="2"/>
        <v>434000</v>
      </c>
      <c r="G18" s="54">
        <f t="shared" si="2"/>
        <v>228000</v>
      </c>
      <c r="H18" s="54">
        <f t="shared" si="2"/>
        <v>668000</v>
      </c>
      <c r="I18" s="54">
        <f t="shared" si="2"/>
        <v>444000</v>
      </c>
      <c r="J18" s="91">
        <f>SUM(D18:I18)</f>
        <v>3235000</v>
      </c>
      <c r="K18" s="12" t="s">
        <v>159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0BFCA-7B1D-4376-8D45-E9DD7AB26C0F}">
  <dimension ref="A1:J18"/>
  <sheetViews>
    <sheetView workbookViewId="0">
      <selection activeCell="E41" sqref="E41"/>
    </sheetView>
  </sheetViews>
  <sheetFormatPr defaultRowHeight="13.5"/>
  <cols>
    <col min="1" max="1" width="35.375" style="97" customWidth="1"/>
    <col min="2" max="2" width="9" style="97"/>
    <col min="3" max="3" width="36.5" style="97" customWidth="1"/>
    <col min="4" max="8" width="9" style="97"/>
    <col min="9" max="9" width="15" style="97" customWidth="1"/>
    <col min="10" max="256" width="9" style="97"/>
    <col min="257" max="257" width="35.375" style="97" customWidth="1"/>
    <col min="258" max="258" width="9" style="97"/>
    <col min="259" max="259" width="36.5" style="97" customWidth="1"/>
    <col min="260" max="264" width="9" style="97"/>
    <col min="265" max="265" width="15" style="97" customWidth="1"/>
    <col min="266" max="512" width="9" style="97"/>
    <col min="513" max="513" width="35.375" style="97" customWidth="1"/>
    <col min="514" max="514" width="9" style="97"/>
    <col min="515" max="515" width="36.5" style="97" customWidth="1"/>
    <col min="516" max="520" width="9" style="97"/>
    <col min="521" max="521" width="15" style="97" customWidth="1"/>
    <col min="522" max="768" width="9" style="97"/>
    <col min="769" max="769" width="35.375" style="97" customWidth="1"/>
    <col min="770" max="770" width="9" style="97"/>
    <col min="771" max="771" width="36.5" style="97" customWidth="1"/>
    <col min="772" max="776" width="9" style="97"/>
    <col min="777" max="777" width="15" style="97" customWidth="1"/>
    <col min="778" max="1024" width="9" style="97"/>
    <col min="1025" max="1025" width="35.375" style="97" customWidth="1"/>
    <col min="1026" max="1026" width="9" style="97"/>
    <col min="1027" max="1027" width="36.5" style="97" customWidth="1"/>
    <col min="1028" max="1032" width="9" style="97"/>
    <col min="1033" max="1033" width="15" style="97" customWidth="1"/>
    <col min="1034" max="1280" width="9" style="97"/>
    <col min="1281" max="1281" width="35.375" style="97" customWidth="1"/>
    <col min="1282" max="1282" width="9" style="97"/>
    <col min="1283" max="1283" width="36.5" style="97" customWidth="1"/>
    <col min="1284" max="1288" width="9" style="97"/>
    <col min="1289" max="1289" width="15" style="97" customWidth="1"/>
    <col min="1290" max="1536" width="9" style="97"/>
    <col min="1537" max="1537" width="35.375" style="97" customWidth="1"/>
    <col min="1538" max="1538" width="9" style="97"/>
    <col min="1539" max="1539" width="36.5" style="97" customWidth="1"/>
    <col min="1540" max="1544" width="9" style="97"/>
    <col min="1545" max="1545" width="15" style="97" customWidth="1"/>
    <col min="1546" max="1792" width="9" style="97"/>
    <col min="1793" max="1793" width="35.375" style="97" customWidth="1"/>
    <col min="1794" max="1794" width="9" style="97"/>
    <col min="1795" max="1795" width="36.5" style="97" customWidth="1"/>
    <col min="1796" max="1800" width="9" style="97"/>
    <col min="1801" max="1801" width="15" style="97" customWidth="1"/>
    <col min="1802" max="2048" width="9" style="97"/>
    <col min="2049" max="2049" width="35.375" style="97" customWidth="1"/>
    <col min="2050" max="2050" width="9" style="97"/>
    <col min="2051" max="2051" width="36.5" style="97" customWidth="1"/>
    <col min="2052" max="2056" width="9" style="97"/>
    <col min="2057" max="2057" width="15" style="97" customWidth="1"/>
    <col min="2058" max="2304" width="9" style="97"/>
    <col min="2305" max="2305" width="35.375" style="97" customWidth="1"/>
    <col min="2306" max="2306" width="9" style="97"/>
    <col min="2307" max="2307" width="36.5" style="97" customWidth="1"/>
    <col min="2308" max="2312" width="9" style="97"/>
    <col min="2313" max="2313" width="15" style="97" customWidth="1"/>
    <col min="2314" max="2560" width="9" style="97"/>
    <col min="2561" max="2561" width="35.375" style="97" customWidth="1"/>
    <col min="2562" max="2562" width="9" style="97"/>
    <col min="2563" max="2563" width="36.5" style="97" customWidth="1"/>
    <col min="2564" max="2568" width="9" style="97"/>
    <col min="2569" max="2569" width="15" style="97" customWidth="1"/>
    <col min="2570" max="2816" width="9" style="97"/>
    <col min="2817" max="2817" width="35.375" style="97" customWidth="1"/>
    <col min="2818" max="2818" width="9" style="97"/>
    <col min="2819" max="2819" width="36.5" style="97" customWidth="1"/>
    <col min="2820" max="2824" width="9" style="97"/>
    <col min="2825" max="2825" width="15" style="97" customWidth="1"/>
    <col min="2826" max="3072" width="9" style="97"/>
    <col min="3073" max="3073" width="35.375" style="97" customWidth="1"/>
    <col min="3074" max="3074" width="9" style="97"/>
    <col min="3075" max="3075" width="36.5" style="97" customWidth="1"/>
    <col min="3076" max="3080" width="9" style="97"/>
    <col min="3081" max="3081" width="15" style="97" customWidth="1"/>
    <col min="3082" max="3328" width="9" style="97"/>
    <col min="3329" max="3329" width="35.375" style="97" customWidth="1"/>
    <col min="3330" max="3330" width="9" style="97"/>
    <col min="3331" max="3331" width="36.5" style="97" customWidth="1"/>
    <col min="3332" max="3336" width="9" style="97"/>
    <col min="3337" max="3337" width="15" style="97" customWidth="1"/>
    <col min="3338" max="3584" width="9" style="97"/>
    <col min="3585" max="3585" width="35.375" style="97" customWidth="1"/>
    <col min="3586" max="3586" width="9" style="97"/>
    <col min="3587" max="3587" width="36.5" style="97" customWidth="1"/>
    <col min="3588" max="3592" width="9" style="97"/>
    <col min="3593" max="3593" width="15" style="97" customWidth="1"/>
    <col min="3594" max="3840" width="9" style="97"/>
    <col min="3841" max="3841" width="35.375" style="97" customWidth="1"/>
    <col min="3842" max="3842" width="9" style="97"/>
    <col min="3843" max="3843" width="36.5" style="97" customWidth="1"/>
    <col min="3844" max="3848" width="9" style="97"/>
    <col min="3849" max="3849" width="15" style="97" customWidth="1"/>
    <col min="3850" max="4096" width="9" style="97"/>
    <col min="4097" max="4097" width="35.375" style="97" customWidth="1"/>
    <col min="4098" max="4098" width="9" style="97"/>
    <col min="4099" max="4099" width="36.5" style="97" customWidth="1"/>
    <col min="4100" max="4104" width="9" style="97"/>
    <col min="4105" max="4105" width="15" style="97" customWidth="1"/>
    <col min="4106" max="4352" width="9" style="97"/>
    <col min="4353" max="4353" width="35.375" style="97" customWidth="1"/>
    <col min="4354" max="4354" width="9" style="97"/>
    <col min="4355" max="4355" width="36.5" style="97" customWidth="1"/>
    <col min="4356" max="4360" width="9" style="97"/>
    <col min="4361" max="4361" width="15" style="97" customWidth="1"/>
    <col min="4362" max="4608" width="9" style="97"/>
    <col min="4609" max="4609" width="35.375" style="97" customWidth="1"/>
    <col min="4610" max="4610" width="9" style="97"/>
    <col min="4611" max="4611" width="36.5" style="97" customWidth="1"/>
    <col min="4612" max="4616" width="9" style="97"/>
    <col min="4617" max="4617" width="15" style="97" customWidth="1"/>
    <col min="4618" max="4864" width="9" style="97"/>
    <col min="4865" max="4865" width="35.375" style="97" customWidth="1"/>
    <col min="4866" max="4866" width="9" style="97"/>
    <col min="4867" max="4867" width="36.5" style="97" customWidth="1"/>
    <col min="4868" max="4872" width="9" style="97"/>
    <col min="4873" max="4873" width="15" style="97" customWidth="1"/>
    <col min="4874" max="5120" width="9" style="97"/>
    <col min="5121" max="5121" width="35.375" style="97" customWidth="1"/>
    <col min="5122" max="5122" width="9" style="97"/>
    <col min="5123" max="5123" width="36.5" style="97" customWidth="1"/>
    <col min="5124" max="5128" width="9" style="97"/>
    <col min="5129" max="5129" width="15" style="97" customWidth="1"/>
    <col min="5130" max="5376" width="9" style="97"/>
    <col min="5377" max="5377" width="35.375" style="97" customWidth="1"/>
    <col min="5378" max="5378" width="9" style="97"/>
    <col min="5379" max="5379" width="36.5" style="97" customWidth="1"/>
    <col min="5380" max="5384" width="9" style="97"/>
    <col min="5385" max="5385" width="15" style="97" customWidth="1"/>
    <col min="5386" max="5632" width="9" style="97"/>
    <col min="5633" max="5633" width="35.375" style="97" customWidth="1"/>
    <col min="5634" max="5634" width="9" style="97"/>
    <col min="5635" max="5635" width="36.5" style="97" customWidth="1"/>
    <col min="5636" max="5640" width="9" style="97"/>
    <col min="5641" max="5641" width="15" style="97" customWidth="1"/>
    <col min="5642" max="5888" width="9" style="97"/>
    <col min="5889" max="5889" width="35.375" style="97" customWidth="1"/>
    <col min="5890" max="5890" width="9" style="97"/>
    <col min="5891" max="5891" width="36.5" style="97" customWidth="1"/>
    <col min="5892" max="5896" width="9" style="97"/>
    <col min="5897" max="5897" width="15" style="97" customWidth="1"/>
    <col min="5898" max="6144" width="9" style="97"/>
    <col min="6145" max="6145" width="35.375" style="97" customWidth="1"/>
    <col min="6146" max="6146" width="9" style="97"/>
    <col min="6147" max="6147" width="36.5" style="97" customWidth="1"/>
    <col min="6148" max="6152" width="9" style="97"/>
    <col min="6153" max="6153" width="15" style="97" customWidth="1"/>
    <col min="6154" max="6400" width="9" style="97"/>
    <col min="6401" max="6401" width="35.375" style="97" customWidth="1"/>
    <col min="6402" max="6402" width="9" style="97"/>
    <col min="6403" max="6403" width="36.5" style="97" customWidth="1"/>
    <col min="6404" max="6408" width="9" style="97"/>
    <col min="6409" max="6409" width="15" style="97" customWidth="1"/>
    <col min="6410" max="6656" width="9" style="97"/>
    <col min="6657" max="6657" width="35.375" style="97" customWidth="1"/>
    <col min="6658" max="6658" width="9" style="97"/>
    <col min="6659" max="6659" width="36.5" style="97" customWidth="1"/>
    <col min="6660" max="6664" width="9" style="97"/>
    <col min="6665" max="6665" width="15" style="97" customWidth="1"/>
    <col min="6666" max="6912" width="9" style="97"/>
    <col min="6913" max="6913" width="35.375" style="97" customWidth="1"/>
    <col min="6914" max="6914" width="9" style="97"/>
    <col min="6915" max="6915" width="36.5" style="97" customWidth="1"/>
    <col min="6916" max="6920" width="9" style="97"/>
    <col min="6921" max="6921" width="15" style="97" customWidth="1"/>
    <col min="6922" max="7168" width="9" style="97"/>
    <col min="7169" max="7169" width="35.375" style="97" customWidth="1"/>
    <col min="7170" max="7170" width="9" style="97"/>
    <col min="7171" max="7171" width="36.5" style="97" customWidth="1"/>
    <col min="7172" max="7176" width="9" style="97"/>
    <col min="7177" max="7177" width="15" style="97" customWidth="1"/>
    <col min="7178" max="7424" width="9" style="97"/>
    <col min="7425" max="7425" width="35.375" style="97" customWidth="1"/>
    <col min="7426" max="7426" width="9" style="97"/>
    <col min="7427" max="7427" width="36.5" style="97" customWidth="1"/>
    <col min="7428" max="7432" width="9" style="97"/>
    <col min="7433" max="7433" width="15" style="97" customWidth="1"/>
    <col min="7434" max="7680" width="9" style="97"/>
    <col min="7681" max="7681" width="35.375" style="97" customWidth="1"/>
    <col min="7682" max="7682" width="9" style="97"/>
    <col min="7683" max="7683" width="36.5" style="97" customWidth="1"/>
    <col min="7684" max="7688" width="9" style="97"/>
    <col min="7689" max="7689" width="15" style="97" customWidth="1"/>
    <col min="7690" max="7936" width="9" style="97"/>
    <col min="7937" max="7937" width="35.375" style="97" customWidth="1"/>
    <col min="7938" max="7938" width="9" style="97"/>
    <col min="7939" max="7939" width="36.5" style="97" customWidth="1"/>
    <col min="7940" max="7944" width="9" style="97"/>
    <col min="7945" max="7945" width="15" style="97" customWidth="1"/>
    <col min="7946" max="8192" width="9" style="97"/>
    <col min="8193" max="8193" width="35.375" style="97" customWidth="1"/>
    <col min="8194" max="8194" width="9" style="97"/>
    <col min="8195" max="8195" width="36.5" style="97" customWidth="1"/>
    <col min="8196" max="8200" width="9" style="97"/>
    <col min="8201" max="8201" width="15" style="97" customWidth="1"/>
    <col min="8202" max="8448" width="9" style="97"/>
    <col min="8449" max="8449" width="35.375" style="97" customWidth="1"/>
    <col min="8450" max="8450" width="9" style="97"/>
    <col min="8451" max="8451" width="36.5" style="97" customWidth="1"/>
    <col min="8452" max="8456" width="9" style="97"/>
    <col min="8457" max="8457" width="15" style="97" customWidth="1"/>
    <col min="8458" max="8704" width="9" style="97"/>
    <col min="8705" max="8705" width="35.375" style="97" customWidth="1"/>
    <col min="8706" max="8706" width="9" style="97"/>
    <col min="8707" max="8707" width="36.5" style="97" customWidth="1"/>
    <col min="8708" max="8712" width="9" style="97"/>
    <col min="8713" max="8713" width="15" style="97" customWidth="1"/>
    <col min="8714" max="8960" width="9" style="97"/>
    <col min="8961" max="8961" width="35.375" style="97" customWidth="1"/>
    <col min="8962" max="8962" width="9" style="97"/>
    <col min="8963" max="8963" width="36.5" style="97" customWidth="1"/>
    <col min="8964" max="8968" width="9" style="97"/>
    <col min="8969" max="8969" width="15" style="97" customWidth="1"/>
    <col min="8970" max="9216" width="9" style="97"/>
    <col min="9217" max="9217" width="35.375" style="97" customWidth="1"/>
    <col min="9218" max="9218" width="9" style="97"/>
    <col min="9219" max="9219" width="36.5" style="97" customWidth="1"/>
    <col min="9220" max="9224" width="9" style="97"/>
    <col min="9225" max="9225" width="15" style="97" customWidth="1"/>
    <col min="9226" max="9472" width="9" style="97"/>
    <col min="9473" max="9473" width="35.375" style="97" customWidth="1"/>
    <col min="9474" max="9474" width="9" style="97"/>
    <col min="9475" max="9475" width="36.5" style="97" customWidth="1"/>
    <col min="9476" max="9480" width="9" style="97"/>
    <col min="9481" max="9481" width="15" style="97" customWidth="1"/>
    <col min="9482" max="9728" width="9" style="97"/>
    <col min="9729" max="9729" width="35.375" style="97" customWidth="1"/>
    <col min="9730" max="9730" width="9" style="97"/>
    <col min="9731" max="9731" width="36.5" style="97" customWidth="1"/>
    <col min="9732" max="9736" width="9" style="97"/>
    <col min="9737" max="9737" width="15" style="97" customWidth="1"/>
    <col min="9738" max="9984" width="9" style="97"/>
    <col min="9985" max="9985" width="35.375" style="97" customWidth="1"/>
    <col min="9986" max="9986" width="9" style="97"/>
    <col min="9987" max="9987" width="36.5" style="97" customWidth="1"/>
    <col min="9988" max="9992" width="9" style="97"/>
    <col min="9993" max="9993" width="15" style="97" customWidth="1"/>
    <col min="9994" max="10240" width="9" style="97"/>
    <col min="10241" max="10241" width="35.375" style="97" customWidth="1"/>
    <col min="10242" max="10242" width="9" style="97"/>
    <col min="10243" max="10243" width="36.5" style="97" customWidth="1"/>
    <col min="10244" max="10248" width="9" style="97"/>
    <col min="10249" max="10249" width="15" style="97" customWidth="1"/>
    <col min="10250" max="10496" width="9" style="97"/>
    <col min="10497" max="10497" width="35.375" style="97" customWidth="1"/>
    <col min="10498" max="10498" width="9" style="97"/>
    <col min="10499" max="10499" width="36.5" style="97" customWidth="1"/>
    <col min="10500" max="10504" width="9" style="97"/>
    <col min="10505" max="10505" width="15" style="97" customWidth="1"/>
    <col min="10506" max="10752" width="9" style="97"/>
    <col min="10753" max="10753" width="35.375" style="97" customWidth="1"/>
    <col min="10754" max="10754" width="9" style="97"/>
    <col min="10755" max="10755" width="36.5" style="97" customWidth="1"/>
    <col min="10756" max="10760" width="9" style="97"/>
    <col min="10761" max="10761" width="15" style="97" customWidth="1"/>
    <col min="10762" max="11008" width="9" style="97"/>
    <col min="11009" max="11009" width="35.375" style="97" customWidth="1"/>
    <col min="11010" max="11010" width="9" style="97"/>
    <col min="11011" max="11011" width="36.5" style="97" customWidth="1"/>
    <col min="11012" max="11016" width="9" style="97"/>
    <col min="11017" max="11017" width="15" style="97" customWidth="1"/>
    <col min="11018" max="11264" width="9" style="97"/>
    <col min="11265" max="11265" width="35.375" style="97" customWidth="1"/>
    <col min="11266" max="11266" width="9" style="97"/>
    <col min="11267" max="11267" width="36.5" style="97" customWidth="1"/>
    <col min="11268" max="11272" width="9" style="97"/>
    <col min="11273" max="11273" width="15" style="97" customWidth="1"/>
    <col min="11274" max="11520" width="9" style="97"/>
    <col min="11521" max="11521" width="35.375" style="97" customWidth="1"/>
    <col min="11522" max="11522" width="9" style="97"/>
    <col min="11523" max="11523" width="36.5" style="97" customWidth="1"/>
    <col min="11524" max="11528" width="9" style="97"/>
    <col min="11529" max="11529" width="15" style="97" customWidth="1"/>
    <col min="11530" max="11776" width="9" style="97"/>
    <col min="11777" max="11777" width="35.375" style="97" customWidth="1"/>
    <col min="11778" max="11778" width="9" style="97"/>
    <col min="11779" max="11779" width="36.5" style="97" customWidth="1"/>
    <col min="11780" max="11784" width="9" style="97"/>
    <col min="11785" max="11785" width="15" style="97" customWidth="1"/>
    <col min="11786" max="12032" width="9" style="97"/>
    <col min="12033" max="12033" width="35.375" style="97" customWidth="1"/>
    <col min="12034" max="12034" width="9" style="97"/>
    <col min="12035" max="12035" width="36.5" style="97" customWidth="1"/>
    <col min="12036" max="12040" width="9" style="97"/>
    <col min="12041" max="12041" width="15" style="97" customWidth="1"/>
    <col min="12042" max="12288" width="9" style="97"/>
    <col min="12289" max="12289" width="35.375" style="97" customWidth="1"/>
    <col min="12290" max="12290" width="9" style="97"/>
    <col min="12291" max="12291" width="36.5" style="97" customWidth="1"/>
    <col min="12292" max="12296" width="9" style="97"/>
    <col min="12297" max="12297" width="15" style="97" customWidth="1"/>
    <col min="12298" max="12544" width="9" style="97"/>
    <col min="12545" max="12545" width="35.375" style="97" customWidth="1"/>
    <col min="12546" max="12546" width="9" style="97"/>
    <col min="12547" max="12547" width="36.5" style="97" customWidth="1"/>
    <col min="12548" max="12552" width="9" style="97"/>
    <col min="12553" max="12553" width="15" style="97" customWidth="1"/>
    <col min="12554" max="12800" width="9" style="97"/>
    <col min="12801" max="12801" width="35.375" style="97" customWidth="1"/>
    <col min="12802" max="12802" width="9" style="97"/>
    <col min="12803" max="12803" width="36.5" style="97" customWidth="1"/>
    <col min="12804" max="12808" width="9" style="97"/>
    <col min="12809" max="12809" width="15" style="97" customWidth="1"/>
    <col min="12810" max="13056" width="9" style="97"/>
    <col min="13057" max="13057" width="35.375" style="97" customWidth="1"/>
    <col min="13058" max="13058" width="9" style="97"/>
    <col min="13059" max="13059" width="36.5" style="97" customWidth="1"/>
    <col min="13060" max="13064" width="9" style="97"/>
    <col min="13065" max="13065" width="15" style="97" customWidth="1"/>
    <col min="13066" max="13312" width="9" style="97"/>
    <col min="13313" max="13313" width="35.375" style="97" customWidth="1"/>
    <col min="13314" max="13314" width="9" style="97"/>
    <col min="13315" max="13315" width="36.5" style="97" customWidth="1"/>
    <col min="13316" max="13320" width="9" style="97"/>
    <col min="13321" max="13321" width="15" style="97" customWidth="1"/>
    <col min="13322" max="13568" width="9" style="97"/>
    <col min="13569" max="13569" width="35.375" style="97" customWidth="1"/>
    <col min="13570" max="13570" width="9" style="97"/>
    <col min="13571" max="13571" width="36.5" style="97" customWidth="1"/>
    <col min="13572" max="13576" width="9" style="97"/>
    <col min="13577" max="13577" width="15" style="97" customWidth="1"/>
    <col min="13578" max="13824" width="9" style="97"/>
    <col min="13825" max="13825" width="35.375" style="97" customWidth="1"/>
    <col min="13826" max="13826" width="9" style="97"/>
    <col min="13827" max="13827" width="36.5" style="97" customWidth="1"/>
    <col min="13828" max="13832" width="9" style="97"/>
    <col min="13833" max="13833" width="15" style="97" customWidth="1"/>
    <col min="13834" max="14080" width="9" style="97"/>
    <col min="14081" max="14081" width="35.375" style="97" customWidth="1"/>
    <col min="14082" max="14082" width="9" style="97"/>
    <col min="14083" max="14083" width="36.5" style="97" customWidth="1"/>
    <col min="14084" max="14088" width="9" style="97"/>
    <col min="14089" max="14089" width="15" style="97" customWidth="1"/>
    <col min="14090" max="14336" width="9" style="97"/>
    <col min="14337" max="14337" width="35.375" style="97" customWidth="1"/>
    <col min="14338" max="14338" width="9" style="97"/>
    <col min="14339" max="14339" width="36.5" style="97" customWidth="1"/>
    <col min="14340" max="14344" width="9" style="97"/>
    <col min="14345" max="14345" width="15" style="97" customWidth="1"/>
    <col min="14346" max="14592" width="9" style="97"/>
    <col min="14593" max="14593" width="35.375" style="97" customWidth="1"/>
    <col min="14594" max="14594" width="9" style="97"/>
    <col min="14595" max="14595" width="36.5" style="97" customWidth="1"/>
    <col min="14596" max="14600" width="9" style="97"/>
    <col min="14601" max="14601" width="15" style="97" customWidth="1"/>
    <col min="14602" max="14848" width="9" style="97"/>
    <col min="14849" max="14849" width="35.375" style="97" customWidth="1"/>
    <col min="14850" max="14850" width="9" style="97"/>
    <col min="14851" max="14851" width="36.5" style="97" customWidth="1"/>
    <col min="14852" max="14856" width="9" style="97"/>
    <col min="14857" max="14857" width="15" style="97" customWidth="1"/>
    <col min="14858" max="15104" width="9" style="97"/>
    <col min="15105" max="15105" width="35.375" style="97" customWidth="1"/>
    <col min="15106" max="15106" width="9" style="97"/>
    <col min="15107" max="15107" width="36.5" style="97" customWidth="1"/>
    <col min="15108" max="15112" width="9" style="97"/>
    <col min="15113" max="15113" width="15" style="97" customWidth="1"/>
    <col min="15114" max="15360" width="9" style="97"/>
    <col min="15361" max="15361" width="35.375" style="97" customWidth="1"/>
    <col min="15362" max="15362" width="9" style="97"/>
    <col min="15363" max="15363" width="36.5" style="97" customWidth="1"/>
    <col min="15364" max="15368" width="9" style="97"/>
    <col min="15369" max="15369" width="15" style="97" customWidth="1"/>
    <col min="15370" max="15616" width="9" style="97"/>
    <col min="15617" max="15617" width="35.375" style="97" customWidth="1"/>
    <col min="15618" max="15618" width="9" style="97"/>
    <col min="15619" max="15619" width="36.5" style="97" customWidth="1"/>
    <col min="15620" max="15624" width="9" style="97"/>
    <col min="15625" max="15625" width="15" style="97" customWidth="1"/>
    <col min="15626" max="15872" width="9" style="97"/>
    <col min="15873" max="15873" width="35.375" style="97" customWidth="1"/>
    <col min="15874" max="15874" width="9" style="97"/>
    <col min="15875" max="15875" width="36.5" style="97" customWidth="1"/>
    <col min="15876" max="15880" width="9" style="97"/>
    <col min="15881" max="15881" width="15" style="97" customWidth="1"/>
    <col min="15882" max="16128" width="9" style="97"/>
    <col min="16129" max="16129" width="35.375" style="97" customWidth="1"/>
    <col min="16130" max="16130" width="9" style="97"/>
    <col min="16131" max="16131" width="36.5" style="97" customWidth="1"/>
    <col min="16132" max="16136" width="9" style="97"/>
    <col min="16137" max="16137" width="15" style="97" customWidth="1"/>
    <col min="16138" max="16384" width="9" style="97"/>
  </cols>
  <sheetData>
    <row r="1" spans="1:10" ht="13.9">
      <c r="A1" s="106" t="s">
        <v>82</v>
      </c>
    </row>
    <row r="2" spans="1:10" ht="13.9">
      <c r="D2" s="107" t="s">
        <v>104</v>
      </c>
    </row>
    <row r="3" spans="1:10" ht="13.9">
      <c r="A3" s="107" t="s">
        <v>105</v>
      </c>
      <c r="B3" s="108" t="s">
        <v>85</v>
      </c>
      <c r="C3" s="109" t="s">
        <v>86</v>
      </c>
      <c r="D3" s="110" t="s">
        <v>106</v>
      </c>
      <c r="E3" s="110" t="s">
        <v>107</v>
      </c>
      <c r="F3" s="110" t="s">
        <v>108</v>
      </c>
      <c r="G3" s="110" t="s">
        <v>109</v>
      </c>
      <c r="H3" s="110" t="s">
        <v>110</v>
      </c>
      <c r="I3" s="110" t="s">
        <v>113</v>
      </c>
    </row>
    <row r="4" spans="1:10" ht="13.9">
      <c r="A4" s="110" t="s">
        <v>87</v>
      </c>
      <c r="B4" s="108">
        <v>5000</v>
      </c>
      <c r="C4" s="109">
        <f>SUM(D4:I4)</f>
        <v>5000</v>
      </c>
      <c r="D4" s="117">
        <v>1000</v>
      </c>
      <c r="E4" s="117">
        <v>0</v>
      </c>
      <c r="F4" s="117">
        <v>0</v>
      </c>
      <c r="G4" s="117">
        <v>1000</v>
      </c>
      <c r="H4" s="117">
        <v>1000</v>
      </c>
      <c r="I4" s="117">
        <v>2000</v>
      </c>
    </row>
    <row r="5" spans="1:10" ht="13.9">
      <c r="A5" s="110" t="s">
        <v>88</v>
      </c>
      <c r="B5" s="108">
        <v>6000</v>
      </c>
      <c r="C5" s="109">
        <f>SUM(D5:I5)</f>
        <v>6000</v>
      </c>
      <c r="D5" s="117">
        <v>3000</v>
      </c>
      <c r="E5" s="117">
        <v>3000</v>
      </c>
      <c r="F5" s="117">
        <v>0</v>
      </c>
      <c r="G5" s="117">
        <v>0</v>
      </c>
      <c r="H5" s="117">
        <v>0</v>
      </c>
      <c r="I5" s="117">
        <v>0</v>
      </c>
    </row>
    <row r="6" spans="1:10" ht="13.9">
      <c r="A6" s="110" t="s">
        <v>89</v>
      </c>
      <c r="B6" s="108">
        <v>4000</v>
      </c>
      <c r="C6" s="109">
        <f>SUM(D6:I6)</f>
        <v>4000</v>
      </c>
      <c r="D6" s="117">
        <v>0</v>
      </c>
      <c r="E6" s="117">
        <v>0</v>
      </c>
      <c r="F6" s="117">
        <v>2000</v>
      </c>
      <c r="G6" s="117">
        <v>0</v>
      </c>
      <c r="H6" s="117">
        <v>2000</v>
      </c>
      <c r="I6" s="117">
        <v>0</v>
      </c>
    </row>
    <row r="7" spans="1:10" ht="13.9">
      <c r="A7" s="111" t="s">
        <v>95</v>
      </c>
      <c r="B7" s="111">
        <f>SUM(B4:B6)</f>
        <v>15000</v>
      </c>
    </row>
    <row r="8" spans="1:10" ht="13.9">
      <c r="A8" s="111"/>
      <c r="B8" s="111"/>
      <c r="J8" s="111" t="s">
        <v>96</v>
      </c>
    </row>
    <row r="9" spans="1:10" ht="13.9">
      <c r="A9" s="108" t="s">
        <v>97</v>
      </c>
      <c r="D9" s="108">
        <v>4000</v>
      </c>
      <c r="E9" s="108">
        <v>3000</v>
      </c>
      <c r="F9" s="108">
        <v>2000</v>
      </c>
      <c r="G9" s="108">
        <v>1000</v>
      </c>
      <c r="H9" s="108">
        <v>3000</v>
      </c>
      <c r="I9" s="108">
        <v>2000</v>
      </c>
      <c r="J9" s="111">
        <f>SUM(D9:I9)</f>
        <v>15000</v>
      </c>
    </row>
    <row r="10" spans="1:10" ht="13.9">
      <c r="A10" s="109" t="s">
        <v>98</v>
      </c>
      <c r="D10" s="109">
        <f t="shared" ref="D10:I10" si="0">SUM(D4:D6)</f>
        <v>4000</v>
      </c>
      <c r="E10" s="109">
        <f t="shared" si="0"/>
        <v>3000</v>
      </c>
      <c r="F10" s="109">
        <f t="shared" si="0"/>
        <v>2000</v>
      </c>
      <c r="G10" s="109">
        <f t="shared" si="0"/>
        <v>1000</v>
      </c>
      <c r="H10" s="109">
        <f t="shared" si="0"/>
        <v>3000</v>
      </c>
      <c r="I10" s="109">
        <f t="shared" si="0"/>
        <v>2000</v>
      </c>
    </row>
    <row r="12" spans="1:10" ht="13.9">
      <c r="A12" s="106" t="s">
        <v>99</v>
      </c>
      <c r="D12" s="107" t="s">
        <v>104</v>
      </c>
    </row>
    <row r="13" spans="1:10" ht="13.9">
      <c r="A13" s="107" t="s">
        <v>105</v>
      </c>
      <c r="D13" s="110" t="s">
        <v>106</v>
      </c>
      <c r="E13" s="110" t="s">
        <v>107</v>
      </c>
      <c r="F13" s="110" t="s">
        <v>108</v>
      </c>
      <c r="G13" s="110" t="s">
        <v>109</v>
      </c>
      <c r="H13" s="110" t="s">
        <v>110</v>
      </c>
      <c r="I13" s="110" t="s">
        <v>113</v>
      </c>
    </row>
    <row r="14" spans="1:10" ht="13.9">
      <c r="A14" s="110" t="s">
        <v>87</v>
      </c>
      <c r="D14" s="118">
        <f>220+5</f>
        <v>225</v>
      </c>
      <c r="E14" s="118">
        <f>220+12</f>
        <v>232</v>
      </c>
      <c r="F14" s="118">
        <f>220+10</f>
        <v>230</v>
      </c>
      <c r="G14" s="118">
        <f>220+8</f>
        <v>228</v>
      </c>
      <c r="H14" s="118">
        <f>220+10</f>
        <v>230</v>
      </c>
      <c r="I14" s="118">
        <v>0</v>
      </c>
    </row>
    <row r="15" spans="1:10" ht="13.9">
      <c r="A15" s="110" t="s">
        <v>88</v>
      </c>
      <c r="D15" s="118">
        <f>200+5</f>
        <v>205</v>
      </c>
      <c r="E15" s="118">
        <f>200+7</f>
        <v>207</v>
      </c>
      <c r="F15" s="118">
        <f>200+15</f>
        <v>215</v>
      </c>
      <c r="G15" s="118">
        <f>200+10</f>
        <v>210</v>
      </c>
      <c r="H15" s="118">
        <f>200+14</f>
        <v>214</v>
      </c>
      <c r="I15" s="118">
        <v>0</v>
      </c>
    </row>
    <row r="16" spans="1:10" ht="13.9">
      <c r="A16" s="110" t="s">
        <v>89</v>
      </c>
      <c r="D16" s="118">
        <f>210+8</f>
        <v>218</v>
      </c>
      <c r="E16" s="118">
        <f>210+13</f>
        <v>223</v>
      </c>
      <c r="F16" s="118">
        <f>210+7</f>
        <v>217</v>
      </c>
      <c r="G16" s="118">
        <f>210+16</f>
        <v>226</v>
      </c>
      <c r="H16" s="118">
        <f>210+9</f>
        <v>219</v>
      </c>
      <c r="I16" s="118">
        <v>0</v>
      </c>
      <c r="J16" s="113" t="s">
        <v>102</v>
      </c>
    </row>
    <row r="17" spans="1:10" ht="13.9">
      <c r="J17" s="113" t="s">
        <v>0</v>
      </c>
    </row>
    <row r="18" spans="1:10" ht="13.9">
      <c r="A18" s="115" t="s">
        <v>103</v>
      </c>
      <c r="B18" s="115"/>
      <c r="C18" s="115"/>
      <c r="D18" s="107">
        <f t="shared" ref="D18:I18" si="1">SUMPRODUCT(D4:D6,D14:D16)</f>
        <v>840000</v>
      </c>
      <c r="E18" s="107">
        <f t="shared" si="1"/>
        <v>621000</v>
      </c>
      <c r="F18" s="107">
        <f t="shared" si="1"/>
        <v>434000</v>
      </c>
      <c r="G18" s="107">
        <f t="shared" si="1"/>
        <v>228000</v>
      </c>
      <c r="H18" s="107">
        <f t="shared" si="1"/>
        <v>668000</v>
      </c>
      <c r="I18" s="107">
        <f t="shared" si="1"/>
        <v>0</v>
      </c>
      <c r="J18" s="113">
        <f>SUM(D18:I18)</f>
        <v>2791000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8CC29-7D9D-4B5C-8692-DDEC3C6DBCC3}">
  <dimension ref="B17:N25"/>
  <sheetViews>
    <sheetView workbookViewId="0">
      <selection activeCell="G30" sqref="G30"/>
    </sheetView>
  </sheetViews>
  <sheetFormatPr defaultRowHeight="13.5"/>
  <cols>
    <col min="2" max="2" width="18.625" customWidth="1"/>
    <col min="7" max="7" width="20" customWidth="1"/>
    <col min="8" max="8" width="17.125" customWidth="1"/>
  </cols>
  <sheetData>
    <row r="17" spans="2:14">
      <c r="J17" t="s">
        <v>114</v>
      </c>
    </row>
    <row r="18" spans="2:14">
      <c r="C18" t="s">
        <v>92</v>
      </c>
      <c r="D18" t="s">
        <v>93</v>
      </c>
      <c r="E18" t="s">
        <v>94</v>
      </c>
      <c r="F18" t="s">
        <v>115</v>
      </c>
      <c r="G18" t="s">
        <v>116</v>
      </c>
      <c r="H18" t="s">
        <v>117</v>
      </c>
      <c r="K18" t="s">
        <v>92</v>
      </c>
      <c r="L18" t="s">
        <v>93</v>
      </c>
      <c r="M18" t="s">
        <v>94</v>
      </c>
      <c r="N18" t="s">
        <v>115</v>
      </c>
    </row>
    <row r="19" spans="2:14" ht="13.9">
      <c r="B19" t="s">
        <v>118</v>
      </c>
      <c r="C19" s="27">
        <v>0</v>
      </c>
      <c r="D19" s="27">
        <v>100</v>
      </c>
      <c r="E19" s="27">
        <v>600</v>
      </c>
      <c r="F19" s="27">
        <v>1500</v>
      </c>
      <c r="G19">
        <v>2200</v>
      </c>
      <c r="H19" s="36">
        <f>SUM(C19:F19)</f>
        <v>2200</v>
      </c>
      <c r="J19" t="s">
        <v>118</v>
      </c>
      <c r="K19" s="119">
        <v>0.02</v>
      </c>
      <c r="L19" s="119">
        <v>0.03</v>
      </c>
      <c r="M19" s="119">
        <v>0.04</v>
      </c>
      <c r="N19" s="119">
        <v>0.01</v>
      </c>
    </row>
    <row r="20" spans="2:14" ht="13.9">
      <c r="B20" t="s">
        <v>119</v>
      </c>
      <c r="C20" s="27">
        <v>0</v>
      </c>
      <c r="D20" s="27">
        <v>0</v>
      </c>
      <c r="E20" s="27">
        <v>2000</v>
      </c>
      <c r="F20" s="27">
        <v>0</v>
      </c>
      <c r="G20">
        <v>2000</v>
      </c>
      <c r="H20" s="36">
        <f>SUM(C20:F20)</f>
        <v>2000</v>
      </c>
      <c r="J20" t="s">
        <v>119</v>
      </c>
      <c r="K20" s="119">
        <v>0.05</v>
      </c>
      <c r="L20" s="119">
        <v>7.0000000000000007E-2</v>
      </c>
      <c r="M20" s="119">
        <v>0.03</v>
      </c>
      <c r="N20" s="119">
        <v>0.02</v>
      </c>
    </row>
    <row r="21" spans="2:14" ht="13.9">
      <c r="B21" t="s">
        <v>120</v>
      </c>
      <c r="C21" s="27">
        <v>1500</v>
      </c>
      <c r="D21" s="27">
        <v>1300</v>
      </c>
      <c r="E21" s="27">
        <v>0</v>
      </c>
      <c r="F21" s="27">
        <v>0</v>
      </c>
      <c r="G21">
        <v>2800</v>
      </c>
      <c r="H21" s="36">
        <f>SUM(C21:F21)</f>
        <v>2800</v>
      </c>
      <c r="J21" t="s">
        <v>120</v>
      </c>
      <c r="K21" s="119">
        <v>0.01</v>
      </c>
      <c r="L21" s="119">
        <v>0.04</v>
      </c>
      <c r="M21" s="119">
        <v>0.08</v>
      </c>
      <c r="N21" s="119">
        <v>0.03</v>
      </c>
    </row>
    <row r="22" spans="2:14">
      <c r="B22" t="s">
        <v>121</v>
      </c>
      <c r="C22">
        <v>1500</v>
      </c>
      <c r="D22">
        <v>1400</v>
      </c>
      <c r="E22">
        <v>2600</v>
      </c>
      <c r="F22">
        <v>1500</v>
      </c>
    </row>
    <row r="23" spans="2:14" ht="13.9">
      <c r="B23" s="59" t="s">
        <v>122</v>
      </c>
      <c r="C23" s="36">
        <f>SUM(C19:C21)</f>
        <v>1500</v>
      </c>
      <c r="D23" s="36">
        <f>SUM(D19:D21)</f>
        <v>1400</v>
      </c>
      <c r="E23" s="36">
        <f>SUM(E19:E21)</f>
        <v>2600</v>
      </c>
      <c r="F23" s="36">
        <f>SUM(F19:F21)</f>
        <v>1500</v>
      </c>
    </row>
    <row r="24" spans="2:14">
      <c r="B24" t="s">
        <v>43</v>
      </c>
      <c r="C24">
        <f>SUMPRODUCT(K19:K21,C19:C21)</f>
        <v>15</v>
      </c>
      <c r="D24">
        <f>SUMPRODUCT(L19:L21,D19:D21)</f>
        <v>55</v>
      </c>
      <c r="E24">
        <f>SUMPRODUCT(M19:M21,E19:E21)</f>
        <v>84</v>
      </c>
      <c r="F24">
        <f>SUMPRODUCT(N19:N21,F19:F21)</f>
        <v>15</v>
      </c>
    </row>
    <row r="25" spans="2:14" ht="13.9">
      <c r="B25" s="60">
        <f>SUM(C24:F24)</f>
        <v>169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L2:V28"/>
  <sheetViews>
    <sheetView workbookViewId="0">
      <selection activeCell="R18" sqref="R18"/>
    </sheetView>
  </sheetViews>
  <sheetFormatPr defaultRowHeight="13.5"/>
  <cols>
    <col min="12" max="12" width="18.75" customWidth="1"/>
    <col min="13" max="13" width="20.375" customWidth="1"/>
  </cols>
  <sheetData>
    <row r="2" spans="12:22">
      <c r="L2" t="s">
        <v>163</v>
      </c>
    </row>
    <row r="3" spans="12:22" ht="13.9">
      <c r="L3" s="61"/>
      <c r="M3" s="61">
        <v>1</v>
      </c>
      <c r="N3" s="61">
        <v>2</v>
      </c>
      <c r="O3" s="61">
        <v>3</v>
      </c>
      <c r="P3" s="61">
        <v>4</v>
      </c>
      <c r="Q3" s="61">
        <v>5</v>
      </c>
      <c r="R3" s="61">
        <v>6</v>
      </c>
      <c r="S3" s="61">
        <v>7</v>
      </c>
      <c r="T3" s="62" t="s">
        <v>123</v>
      </c>
      <c r="U3" s="63" t="s">
        <v>124</v>
      </c>
      <c r="V3" s="63" t="s">
        <v>129</v>
      </c>
    </row>
    <row r="4" spans="12:22" ht="13.9">
      <c r="L4" s="61">
        <v>1</v>
      </c>
      <c r="M4" s="64">
        <v>0</v>
      </c>
      <c r="N4" s="64">
        <v>5</v>
      </c>
      <c r="O4" s="64">
        <v>8</v>
      </c>
      <c r="P4" s="64">
        <v>11</v>
      </c>
      <c r="Q4" s="64">
        <v>4</v>
      </c>
      <c r="R4" s="64">
        <v>6</v>
      </c>
      <c r="S4" s="64">
        <v>16</v>
      </c>
      <c r="T4" s="65">
        <f>SUM(M4:S4)</f>
        <v>50</v>
      </c>
      <c r="U4" s="66">
        <f>M11-T4</f>
        <v>11</v>
      </c>
      <c r="V4" s="67" t="s">
        <v>156</v>
      </c>
    </row>
    <row r="5" spans="12:22" ht="13.9">
      <c r="L5" s="61">
        <v>2</v>
      </c>
      <c r="M5" s="64">
        <v>10</v>
      </c>
      <c r="N5" s="64">
        <v>0</v>
      </c>
      <c r="O5" s="64">
        <v>8</v>
      </c>
      <c r="P5" s="64">
        <v>7</v>
      </c>
      <c r="Q5" s="64">
        <v>6</v>
      </c>
      <c r="R5" s="64">
        <v>5</v>
      </c>
      <c r="S5" s="64">
        <v>12</v>
      </c>
      <c r="T5" s="65">
        <f t="shared" ref="T5:T10" si="0">SUM(M5:S5)</f>
        <v>48</v>
      </c>
      <c r="U5" s="66">
        <f>N11-T5</f>
        <v>-5</v>
      </c>
      <c r="V5" s="67" t="s">
        <v>157</v>
      </c>
    </row>
    <row r="6" spans="12:22" ht="13.9">
      <c r="L6" s="61">
        <v>3</v>
      </c>
      <c r="M6" s="64">
        <v>9</v>
      </c>
      <c r="N6" s="64">
        <v>4</v>
      </c>
      <c r="O6" s="64">
        <v>0</v>
      </c>
      <c r="P6" s="64">
        <v>5</v>
      </c>
      <c r="Q6" s="64">
        <v>5</v>
      </c>
      <c r="R6" s="64">
        <v>10</v>
      </c>
      <c r="S6" s="64">
        <v>7</v>
      </c>
      <c r="T6" s="65">
        <f t="shared" si="0"/>
        <v>40</v>
      </c>
      <c r="U6" s="66">
        <f>O11-T6</f>
        <v>-4</v>
      </c>
      <c r="V6" s="67" t="s">
        <v>157</v>
      </c>
    </row>
    <row r="7" spans="12:22" ht="13.9">
      <c r="L7" s="61">
        <v>4</v>
      </c>
      <c r="M7" s="64">
        <v>4</v>
      </c>
      <c r="N7" s="64">
        <v>3</v>
      </c>
      <c r="O7" s="64">
        <v>3</v>
      </c>
      <c r="P7" s="64">
        <v>0</v>
      </c>
      <c r="Q7" s="64">
        <v>6</v>
      </c>
      <c r="R7" s="64">
        <v>9</v>
      </c>
      <c r="S7" s="64">
        <v>17</v>
      </c>
      <c r="T7" s="65">
        <f t="shared" si="0"/>
        <v>42</v>
      </c>
      <c r="U7" s="66">
        <f>P11-T7</f>
        <v>3</v>
      </c>
      <c r="V7" s="67" t="s">
        <v>156</v>
      </c>
    </row>
    <row r="8" spans="12:22" ht="13.9">
      <c r="L8" s="61">
        <v>5</v>
      </c>
      <c r="M8" s="64">
        <v>20</v>
      </c>
      <c r="N8" s="64">
        <v>15</v>
      </c>
      <c r="O8" s="64">
        <v>4</v>
      </c>
      <c r="P8" s="64">
        <v>9</v>
      </c>
      <c r="Q8" s="64">
        <v>0</v>
      </c>
      <c r="R8" s="64">
        <v>8</v>
      </c>
      <c r="S8" s="64">
        <v>6</v>
      </c>
      <c r="T8" s="65">
        <f t="shared" si="0"/>
        <v>62</v>
      </c>
      <c r="U8" s="66">
        <f>Q11-T8</f>
        <v>-23</v>
      </c>
      <c r="V8" s="67" t="s">
        <v>157</v>
      </c>
    </row>
    <row r="9" spans="12:22" ht="13.9">
      <c r="L9" s="61">
        <v>6</v>
      </c>
      <c r="M9" s="64">
        <v>10</v>
      </c>
      <c r="N9" s="64">
        <v>9</v>
      </c>
      <c r="O9" s="64">
        <v>7</v>
      </c>
      <c r="P9" s="64">
        <v>8</v>
      </c>
      <c r="Q9" s="64">
        <v>11</v>
      </c>
      <c r="R9" s="64">
        <v>0</v>
      </c>
      <c r="S9" s="64">
        <v>11</v>
      </c>
      <c r="T9" s="65">
        <f t="shared" si="0"/>
        <v>56</v>
      </c>
      <c r="U9" s="66">
        <f>R11-T9</f>
        <v>-9</v>
      </c>
      <c r="V9" s="67" t="s">
        <v>157</v>
      </c>
    </row>
    <row r="10" spans="12:22" ht="13.9">
      <c r="L10" s="61">
        <v>7</v>
      </c>
      <c r="M10" s="64">
        <v>8</v>
      </c>
      <c r="N10" s="64">
        <v>7</v>
      </c>
      <c r="O10" s="64">
        <v>6</v>
      </c>
      <c r="P10" s="64">
        <v>5</v>
      </c>
      <c r="Q10" s="64">
        <v>7</v>
      </c>
      <c r="R10" s="64">
        <v>9</v>
      </c>
      <c r="S10" s="64">
        <v>0</v>
      </c>
      <c r="T10" s="65">
        <f t="shared" si="0"/>
        <v>42</v>
      </c>
      <c r="U10" s="66">
        <f>S11-T10</f>
        <v>27</v>
      </c>
      <c r="V10" s="67" t="s">
        <v>156</v>
      </c>
    </row>
    <row r="11" spans="12:22" ht="13.9">
      <c r="L11" s="62" t="s">
        <v>125</v>
      </c>
      <c r="M11" s="65">
        <f>SUM(M4:M10)</f>
        <v>61</v>
      </c>
      <c r="N11" s="65">
        <f t="shared" ref="N11:S11" si="1">SUM(N4:N10)</f>
        <v>43</v>
      </c>
      <c r="O11" s="65">
        <f t="shared" si="1"/>
        <v>36</v>
      </c>
      <c r="P11" s="65">
        <f t="shared" si="1"/>
        <v>45</v>
      </c>
      <c r="Q11" s="65">
        <f t="shared" si="1"/>
        <v>39</v>
      </c>
      <c r="R11" s="65">
        <f t="shared" si="1"/>
        <v>47</v>
      </c>
      <c r="S11" s="65">
        <f t="shared" si="1"/>
        <v>69</v>
      </c>
      <c r="T11" s="68" t="s">
        <v>126</v>
      </c>
      <c r="U11" s="88">
        <f>SUM(M11:S11)</f>
        <v>340</v>
      </c>
      <c r="V11" s="69"/>
    </row>
    <row r="12" spans="12:22" ht="13.9">
      <c r="L12" s="69"/>
      <c r="M12" s="69"/>
      <c r="N12" s="69"/>
      <c r="O12" s="69"/>
      <c r="P12" s="69"/>
      <c r="Q12" s="69"/>
      <c r="R12" s="69"/>
      <c r="S12" s="69"/>
      <c r="T12" s="88">
        <f>SUM(T4:T10)</f>
        <v>340</v>
      </c>
      <c r="U12" s="69"/>
      <c r="V12" s="69"/>
    </row>
    <row r="15" spans="12:22" ht="13.9">
      <c r="L15" s="70" t="s">
        <v>127</v>
      </c>
      <c r="M15" s="71" t="s">
        <v>128</v>
      </c>
      <c r="N15" s="72" t="s">
        <v>129</v>
      </c>
      <c r="O15" s="61">
        <v>2</v>
      </c>
      <c r="P15" s="61">
        <v>3</v>
      </c>
      <c r="Q15" s="61">
        <v>5</v>
      </c>
      <c r="R15" s="61">
        <v>6</v>
      </c>
    </row>
    <row r="16" spans="12:22" ht="13.9">
      <c r="L16" s="70">
        <v>11</v>
      </c>
      <c r="M16" s="71">
        <f>SUM(O16:R16)</f>
        <v>11</v>
      </c>
      <c r="N16" s="61">
        <v>1</v>
      </c>
      <c r="O16" s="85">
        <v>0</v>
      </c>
      <c r="P16" s="85">
        <v>0</v>
      </c>
      <c r="Q16" s="85">
        <v>11</v>
      </c>
      <c r="R16" s="85">
        <v>0</v>
      </c>
    </row>
    <row r="17" spans="12:21" ht="13.9">
      <c r="L17" s="70">
        <v>3</v>
      </c>
      <c r="M17" s="71">
        <f t="shared" ref="M17:M18" si="2">SUM(O17:R17)</f>
        <v>3</v>
      </c>
      <c r="N17" s="61">
        <v>4</v>
      </c>
      <c r="O17" s="85">
        <v>0</v>
      </c>
      <c r="P17" s="85">
        <v>0</v>
      </c>
      <c r="Q17" s="85">
        <v>0</v>
      </c>
      <c r="R17" s="85">
        <v>3</v>
      </c>
    </row>
    <row r="18" spans="12:21" ht="13.9">
      <c r="L18" s="70">
        <v>27</v>
      </c>
      <c r="M18" s="71">
        <f t="shared" si="2"/>
        <v>27</v>
      </c>
      <c r="N18" s="61">
        <v>7</v>
      </c>
      <c r="O18" s="85">
        <v>5</v>
      </c>
      <c r="P18" s="85">
        <v>4</v>
      </c>
      <c r="Q18" s="85">
        <v>12</v>
      </c>
      <c r="R18" s="85">
        <v>6</v>
      </c>
      <c r="S18" s="12" t="s">
        <v>148</v>
      </c>
    </row>
    <row r="19" spans="12:21" ht="13.9">
      <c r="L19" s="84">
        <f>SUM(L16:L18)</f>
        <v>41</v>
      </c>
      <c r="M19" s="70" t="s">
        <v>130</v>
      </c>
      <c r="N19" s="70"/>
      <c r="O19" s="70">
        <v>5</v>
      </c>
      <c r="P19" s="70">
        <v>4</v>
      </c>
      <c r="Q19" s="70">
        <v>23</v>
      </c>
      <c r="R19" s="70">
        <v>9</v>
      </c>
      <c r="S19" s="12">
        <f>SUM(O19:R19)</f>
        <v>41</v>
      </c>
    </row>
    <row r="20" spans="12:21" ht="13.9">
      <c r="L20" s="84" t="s">
        <v>148</v>
      </c>
      <c r="M20" s="71" t="s">
        <v>131</v>
      </c>
      <c r="N20" s="71"/>
      <c r="O20" s="71">
        <f>SUM(O16:O18)</f>
        <v>5</v>
      </c>
      <c r="P20" s="71">
        <f t="shared" ref="P20:R20" si="3">SUM(P16:P18)</f>
        <v>4</v>
      </c>
      <c r="Q20" s="71">
        <f t="shared" si="3"/>
        <v>23</v>
      </c>
      <c r="R20" s="71">
        <f t="shared" si="3"/>
        <v>9</v>
      </c>
    </row>
    <row r="23" spans="12:21" ht="13.9">
      <c r="N23" s="72" t="s">
        <v>129</v>
      </c>
      <c r="O23" s="61">
        <v>2</v>
      </c>
      <c r="P23" s="61">
        <v>3</v>
      </c>
      <c r="Q23" s="61">
        <v>5</v>
      </c>
      <c r="R23" s="61">
        <v>6</v>
      </c>
    </row>
    <row r="24" spans="12:21" ht="13.9">
      <c r="N24" s="61">
        <v>1</v>
      </c>
      <c r="O24" s="83">
        <v>18</v>
      </c>
      <c r="P24" s="83">
        <v>34</v>
      </c>
      <c r="Q24" s="83">
        <v>10</v>
      </c>
      <c r="R24" s="83">
        <v>21</v>
      </c>
    </row>
    <row r="25" spans="12:21" ht="13.9">
      <c r="N25" s="61">
        <v>4</v>
      </c>
      <c r="O25" s="83">
        <v>29</v>
      </c>
      <c r="P25" s="83">
        <v>18</v>
      </c>
      <c r="Q25" s="83">
        <v>54</v>
      </c>
      <c r="R25" s="83">
        <v>9</v>
      </c>
    </row>
    <row r="26" spans="12:21" ht="13.9">
      <c r="N26" s="61">
        <v>7</v>
      </c>
      <c r="O26" s="83">
        <v>10</v>
      </c>
      <c r="P26" s="83">
        <v>14</v>
      </c>
      <c r="Q26" s="83">
        <v>15</v>
      </c>
      <c r="R26" s="83">
        <v>19</v>
      </c>
      <c r="T26" t="s">
        <v>73</v>
      </c>
    </row>
    <row r="27" spans="12:21" ht="13.9">
      <c r="N27" s="69"/>
      <c r="O27" s="86">
        <f>SUMPRODUCT(O24:O26,O16:O18)</f>
        <v>50</v>
      </c>
      <c r="P27" s="86">
        <f t="shared" ref="P27:R27" si="4">SUMPRODUCT(P24:P26,P16:P18)</f>
        <v>56</v>
      </c>
      <c r="Q27" s="86">
        <f t="shared" si="4"/>
        <v>290</v>
      </c>
      <c r="R27" s="86">
        <f t="shared" si="4"/>
        <v>141</v>
      </c>
      <c r="T27" s="87">
        <f>SUM(O27:R27)</f>
        <v>537</v>
      </c>
      <c r="U27" t="s">
        <v>160</v>
      </c>
    </row>
    <row r="28" spans="12:21">
      <c r="T28" t="s">
        <v>159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O16"/>
  <sheetViews>
    <sheetView workbookViewId="0">
      <selection activeCell="O14" sqref="O14"/>
    </sheetView>
  </sheetViews>
  <sheetFormatPr defaultRowHeight="13.5"/>
  <cols>
    <col min="11" max="11" width="14.375" customWidth="1"/>
  </cols>
  <sheetData>
    <row r="2" spans="1:15">
      <c r="K2" t="s">
        <v>149</v>
      </c>
    </row>
    <row r="3" spans="1:15">
      <c r="K3" t="s">
        <v>150</v>
      </c>
      <c r="L3" t="s">
        <v>106</v>
      </c>
      <c r="M3" t="s">
        <v>107</v>
      </c>
      <c r="N3" t="s">
        <v>108</v>
      </c>
    </row>
    <row r="4" spans="1:15" ht="13.9">
      <c r="K4" t="s">
        <v>132</v>
      </c>
      <c r="L4" s="90">
        <f t="shared" ref="L4:N5" si="0">B$11-$E9-B9</f>
        <v>1</v>
      </c>
      <c r="M4" s="90">
        <f t="shared" si="0"/>
        <v>5</v>
      </c>
      <c r="N4" s="90">
        <f t="shared" si="0"/>
        <v>3</v>
      </c>
    </row>
    <row r="5" spans="1:15" ht="13.9">
      <c r="K5" t="s">
        <v>133</v>
      </c>
      <c r="L5" s="90">
        <f t="shared" si="0"/>
        <v>4</v>
      </c>
      <c r="M5" s="90">
        <f t="shared" si="0"/>
        <v>3</v>
      </c>
      <c r="N5" s="90">
        <f t="shared" si="0"/>
        <v>0</v>
      </c>
    </row>
    <row r="7" spans="1:15">
      <c r="K7" t="s">
        <v>134</v>
      </c>
    </row>
    <row r="8" spans="1:15" ht="27">
      <c r="A8" s="73"/>
      <c r="B8" s="74" t="s">
        <v>135</v>
      </c>
      <c r="C8" s="74" t="s">
        <v>136</v>
      </c>
      <c r="D8" s="74" t="s">
        <v>137</v>
      </c>
      <c r="E8" s="74" t="s">
        <v>138</v>
      </c>
      <c r="F8" s="74" t="s">
        <v>85</v>
      </c>
      <c r="L8" t="s">
        <v>106</v>
      </c>
      <c r="M8" t="s">
        <v>107</v>
      </c>
      <c r="N8" t="s">
        <v>108</v>
      </c>
      <c r="O8" t="s">
        <v>85</v>
      </c>
    </row>
    <row r="9" spans="1:15" ht="15">
      <c r="A9" s="74" t="s">
        <v>139</v>
      </c>
      <c r="B9" s="74">
        <v>7</v>
      </c>
      <c r="C9" s="74">
        <v>1</v>
      </c>
      <c r="D9" s="74">
        <v>4</v>
      </c>
      <c r="E9" s="74">
        <v>7</v>
      </c>
      <c r="F9" s="74">
        <v>30</v>
      </c>
      <c r="K9" t="s">
        <v>132</v>
      </c>
      <c r="L9" s="27">
        <v>0</v>
      </c>
      <c r="M9" s="27">
        <v>0</v>
      </c>
      <c r="N9" s="27">
        <v>30</v>
      </c>
      <c r="O9" s="89">
        <f>SUM(L9:N9)</f>
        <v>30</v>
      </c>
    </row>
    <row r="10" spans="1:15" ht="15">
      <c r="A10" s="74" t="s">
        <v>140</v>
      </c>
      <c r="B10" s="74">
        <v>3</v>
      </c>
      <c r="C10" s="74">
        <v>2</v>
      </c>
      <c r="D10" s="74">
        <v>6</v>
      </c>
      <c r="E10" s="74">
        <v>8</v>
      </c>
      <c r="F10" s="74">
        <v>40</v>
      </c>
      <c r="K10" t="s">
        <v>133</v>
      </c>
      <c r="L10" s="27">
        <v>20</v>
      </c>
      <c r="M10" s="27">
        <v>10</v>
      </c>
      <c r="N10" s="27">
        <v>10</v>
      </c>
      <c r="O10" s="89">
        <f>SUM(L10:N10)</f>
        <v>40</v>
      </c>
    </row>
    <row r="11" spans="1:15" ht="28.5" customHeight="1">
      <c r="A11" s="74" t="s">
        <v>141</v>
      </c>
      <c r="B11" s="74">
        <v>15</v>
      </c>
      <c r="C11" s="74">
        <v>13</v>
      </c>
      <c r="D11" s="74">
        <v>14</v>
      </c>
      <c r="E11" s="73"/>
      <c r="F11" s="73"/>
      <c r="K11" t="s">
        <v>142</v>
      </c>
      <c r="L11" s="89">
        <f>SUM(L9:L10)</f>
        <v>20</v>
      </c>
      <c r="M11" s="89">
        <f>SUM(M9:M10)</f>
        <v>10</v>
      </c>
      <c r="N11" s="89">
        <f>SUM(N9:N10)</f>
        <v>40</v>
      </c>
    </row>
    <row r="12" spans="1:15">
      <c r="A12" s="74" t="s">
        <v>142</v>
      </c>
      <c r="B12" s="74">
        <v>20</v>
      </c>
      <c r="C12" s="74">
        <v>15</v>
      </c>
      <c r="D12" s="74">
        <v>40</v>
      </c>
      <c r="E12" s="73"/>
      <c r="F12" s="73"/>
    </row>
    <row r="13" spans="1:15">
      <c r="A13" s="75"/>
      <c r="O13" t="s">
        <v>80</v>
      </c>
    </row>
    <row r="14" spans="1:15" ht="13.9">
      <c r="A14" s="75"/>
      <c r="K14" t="s">
        <v>36</v>
      </c>
      <c r="L14" s="24">
        <f>SUMPRODUCT(L4:L5,L9:L10)</f>
        <v>80</v>
      </c>
      <c r="M14" s="24">
        <f>SUMPRODUCT(M4:M5,M9:M10)</f>
        <v>30</v>
      </c>
      <c r="N14" s="24">
        <f>SUMPRODUCT(N4:N5,N9:N10)</f>
        <v>90</v>
      </c>
      <c r="O14" s="76">
        <f>SUM(L14:N14)</f>
        <v>200</v>
      </c>
    </row>
    <row r="15" spans="1:15">
      <c r="A15" s="75"/>
    </row>
    <row r="16" spans="1:15">
      <c r="A16" s="75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3DECE-1317-4724-8346-54B91CB33DBD}">
  <dimension ref="A2:O17"/>
  <sheetViews>
    <sheetView workbookViewId="0">
      <selection activeCell="O17" sqref="O17"/>
    </sheetView>
  </sheetViews>
  <sheetFormatPr defaultRowHeight="13.5"/>
  <cols>
    <col min="11" max="11" width="14.375" customWidth="1"/>
  </cols>
  <sheetData>
    <row r="2" spans="1:15">
      <c r="K2" t="s">
        <v>149</v>
      </c>
    </row>
    <row r="3" spans="1:15">
      <c r="K3" t="s">
        <v>150</v>
      </c>
      <c r="L3" t="s">
        <v>106</v>
      </c>
      <c r="M3" t="s">
        <v>107</v>
      </c>
      <c r="N3" t="s">
        <v>108</v>
      </c>
    </row>
    <row r="4" spans="1:15" ht="13.9">
      <c r="K4" t="s">
        <v>132</v>
      </c>
      <c r="L4" s="90">
        <f t="shared" ref="L4:N5" si="0">B$11-$E9-B9</f>
        <v>1</v>
      </c>
      <c r="M4" s="90">
        <f t="shared" si="0"/>
        <v>5</v>
      </c>
      <c r="N4" s="90">
        <f t="shared" si="0"/>
        <v>3</v>
      </c>
    </row>
    <row r="5" spans="1:15" ht="13.9">
      <c r="K5" t="s">
        <v>133</v>
      </c>
      <c r="L5" s="90">
        <f t="shared" si="0"/>
        <v>4</v>
      </c>
      <c r="M5" s="90">
        <f t="shared" si="0"/>
        <v>3</v>
      </c>
      <c r="N5" s="90">
        <f t="shared" si="0"/>
        <v>0</v>
      </c>
    </row>
    <row r="7" spans="1:15">
      <c r="K7" t="s">
        <v>134</v>
      </c>
    </row>
    <row r="8" spans="1:15" ht="27">
      <c r="A8" s="73"/>
      <c r="B8" s="74" t="s">
        <v>135</v>
      </c>
      <c r="C8" s="74" t="s">
        <v>136</v>
      </c>
      <c r="D8" s="74" t="s">
        <v>137</v>
      </c>
      <c r="E8" s="74" t="s">
        <v>138</v>
      </c>
      <c r="F8" s="74" t="s">
        <v>85</v>
      </c>
      <c r="L8" t="s">
        <v>106</v>
      </c>
      <c r="M8" t="s">
        <v>107</v>
      </c>
      <c r="N8" t="s">
        <v>108</v>
      </c>
      <c r="O8" t="s">
        <v>85</v>
      </c>
    </row>
    <row r="9" spans="1:15" ht="15">
      <c r="A9" s="74" t="s">
        <v>139</v>
      </c>
      <c r="B9" s="74">
        <v>7</v>
      </c>
      <c r="C9" s="74">
        <v>1</v>
      </c>
      <c r="D9" s="74">
        <v>4</v>
      </c>
      <c r="E9" s="74">
        <v>7</v>
      </c>
      <c r="F9" s="74">
        <v>30</v>
      </c>
      <c r="K9" t="s">
        <v>132</v>
      </c>
      <c r="L9" s="27">
        <v>0</v>
      </c>
      <c r="M9" s="27">
        <v>0</v>
      </c>
      <c r="N9" s="27">
        <v>30</v>
      </c>
      <c r="O9" s="89">
        <f>SUM(L9:N9)</f>
        <v>30</v>
      </c>
    </row>
    <row r="10" spans="1:15" ht="15">
      <c r="A10" s="74" t="s">
        <v>140</v>
      </c>
      <c r="B10" s="74">
        <v>3</v>
      </c>
      <c r="C10" s="74">
        <v>2</v>
      </c>
      <c r="D10" s="74">
        <v>6</v>
      </c>
      <c r="E10" s="74">
        <v>8</v>
      </c>
      <c r="F10" s="74">
        <v>40</v>
      </c>
      <c r="K10" t="s">
        <v>133</v>
      </c>
      <c r="L10" s="27">
        <v>20</v>
      </c>
      <c r="M10" s="27">
        <v>15</v>
      </c>
      <c r="N10" s="27">
        <v>0</v>
      </c>
      <c r="O10" s="89">
        <f>SUM(L10:N10)</f>
        <v>35</v>
      </c>
    </row>
    <row r="11" spans="1:15" ht="28.5" customHeight="1">
      <c r="A11" s="74" t="s">
        <v>141</v>
      </c>
      <c r="B11" s="74">
        <v>15</v>
      </c>
      <c r="C11" s="74">
        <v>13</v>
      </c>
      <c r="D11" s="74">
        <v>14</v>
      </c>
      <c r="E11" s="73"/>
      <c r="F11" s="73"/>
      <c r="K11" t="s">
        <v>142</v>
      </c>
      <c r="L11" s="89">
        <f>SUM(L9:L10)</f>
        <v>20</v>
      </c>
      <c r="M11" s="89">
        <f>SUM(M9:M10)</f>
        <v>15</v>
      </c>
      <c r="N11" s="89">
        <f>SUM(N9:N10)</f>
        <v>30</v>
      </c>
    </row>
    <row r="12" spans="1:15">
      <c r="A12" s="74" t="s">
        <v>142</v>
      </c>
      <c r="B12" s="74">
        <v>20</v>
      </c>
      <c r="C12" s="74">
        <v>15</v>
      </c>
      <c r="D12" s="74">
        <v>40</v>
      </c>
      <c r="E12" s="73"/>
      <c r="F12" s="73"/>
    </row>
    <row r="13" spans="1:15">
      <c r="A13" s="75"/>
      <c r="O13" t="s">
        <v>80</v>
      </c>
    </row>
    <row r="14" spans="1:15" ht="13.9">
      <c r="A14" s="75"/>
      <c r="K14" t="s">
        <v>36</v>
      </c>
      <c r="L14" s="24">
        <f>SUMPRODUCT(L4:L5,L9:L10)</f>
        <v>80</v>
      </c>
      <c r="M14" s="24">
        <f>SUMPRODUCT(M4:M5,M9:M10)</f>
        <v>45</v>
      </c>
      <c r="N14" s="24">
        <f>SUMPRODUCT(N4:N5,N9:N10)</f>
        <v>90</v>
      </c>
      <c r="O14" s="76">
        <f>SUM(L14:N14)</f>
        <v>215</v>
      </c>
    </row>
    <row r="15" spans="1:15">
      <c r="A15" s="75"/>
    </row>
    <row r="16" spans="1:15">
      <c r="A16" s="75"/>
      <c r="O16" t="s">
        <v>180</v>
      </c>
    </row>
    <row r="17" spans="15:15">
      <c r="O17" t="s">
        <v>181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1134F-40BD-44A2-8A57-51F13F0393F9}">
  <dimension ref="M4:T17"/>
  <sheetViews>
    <sheetView workbookViewId="0">
      <selection activeCell="Q21" sqref="Q21"/>
    </sheetView>
  </sheetViews>
  <sheetFormatPr defaultRowHeight="13.5"/>
  <cols>
    <col min="13" max="13" width="15" customWidth="1"/>
  </cols>
  <sheetData>
    <row r="4" spans="13:20">
      <c r="N4" t="s">
        <v>143</v>
      </c>
      <c r="O4" t="s">
        <v>144</v>
      </c>
      <c r="P4" t="s">
        <v>145</v>
      </c>
      <c r="Q4" t="s">
        <v>146</v>
      </c>
      <c r="R4" t="s">
        <v>147</v>
      </c>
      <c r="S4" t="s">
        <v>85</v>
      </c>
      <c r="T4" t="s">
        <v>165</v>
      </c>
    </row>
    <row r="5" spans="13:20" ht="13.9">
      <c r="M5" t="s">
        <v>92</v>
      </c>
      <c r="N5" s="27">
        <v>30</v>
      </c>
      <c r="O5" s="27">
        <v>35</v>
      </c>
      <c r="P5" s="27">
        <v>10</v>
      </c>
      <c r="Q5" s="27">
        <v>0</v>
      </c>
      <c r="R5" s="27">
        <v>25</v>
      </c>
      <c r="S5" s="77">
        <f>SUM(N5:R5)</f>
        <v>100</v>
      </c>
      <c r="T5" s="95">
        <v>100</v>
      </c>
    </row>
    <row r="6" spans="13:20" ht="13.9">
      <c r="M6" t="s">
        <v>93</v>
      </c>
      <c r="N6" s="27">
        <v>0</v>
      </c>
      <c r="O6" s="27">
        <v>0</v>
      </c>
      <c r="P6" s="27">
        <v>10</v>
      </c>
      <c r="Q6" s="27">
        <v>40</v>
      </c>
      <c r="R6" s="27">
        <v>0</v>
      </c>
      <c r="S6" s="77">
        <f>SUM(N6:R6)</f>
        <v>50</v>
      </c>
      <c r="T6" s="95">
        <v>50</v>
      </c>
    </row>
    <row r="7" spans="13:20" ht="13.9">
      <c r="M7" t="s">
        <v>94</v>
      </c>
      <c r="N7" s="27">
        <v>10</v>
      </c>
      <c r="O7" s="27">
        <v>35</v>
      </c>
      <c r="P7" s="27">
        <v>10</v>
      </c>
      <c r="Q7" s="27">
        <v>10</v>
      </c>
      <c r="R7" s="27">
        <v>15</v>
      </c>
      <c r="S7" s="77">
        <f>SUM(N7:R7)</f>
        <v>80</v>
      </c>
      <c r="T7" s="95">
        <v>80</v>
      </c>
    </row>
    <row r="8" spans="13:20">
      <c r="M8" t="s">
        <v>166</v>
      </c>
      <c r="N8" s="79">
        <f>SUM(N5:N7)</f>
        <v>40</v>
      </c>
      <c r="O8" s="79">
        <f>SUM(O5:O7)</f>
        <v>70</v>
      </c>
      <c r="P8" s="79">
        <f>SUM(P5:P7)</f>
        <v>30</v>
      </c>
      <c r="Q8" s="79">
        <f>SUM(Q5:Q7)</f>
        <v>50</v>
      </c>
      <c r="R8" s="79">
        <f>SUM(R5:R7)</f>
        <v>40</v>
      </c>
      <c r="T8">
        <f>SUM(T5:T7)</f>
        <v>230</v>
      </c>
    </row>
    <row r="9" spans="13:20">
      <c r="M9" s="78" t="s">
        <v>167</v>
      </c>
      <c r="N9" s="95">
        <v>40</v>
      </c>
      <c r="O9" s="95">
        <v>70</v>
      </c>
      <c r="P9" s="95">
        <v>30</v>
      </c>
      <c r="Q9" s="95">
        <v>50</v>
      </c>
      <c r="R9" s="95">
        <v>40</v>
      </c>
      <c r="S9">
        <f>SUM(N9:R9)</f>
        <v>230</v>
      </c>
    </row>
    <row r="11" spans="13:20">
      <c r="M11" t="s">
        <v>102</v>
      </c>
    </row>
    <row r="12" spans="13:20">
      <c r="N12" t="s">
        <v>143</v>
      </c>
      <c r="O12" t="s">
        <v>144</v>
      </c>
      <c r="P12" t="s">
        <v>145</v>
      </c>
      <c r="Q12" t="s">
        <v>146</v>
      </c>
      <c r="R12" t="s">
        <v>147</v>
      </c>
    </row>
    <row r="13" spans="13:20">
      <c r="M13" t="s">
        <v>92</v>
      </c>
      <c r="N13" s="96">
        <v>45</v>
      </c>
      <c r="O13" s="96">
        <v>70</v>
      </c>
      <c r="P13" s="96">
        <v>75</v>
      </c>
      <c r="Q13" s="96">
        <v>65</v>
      </c>
      <c r="R13" s="96">
        <v>10</v>
      </c>
    </row>
    <row r="14" spans="13:20">
      <c r="M14" t="s">
        <v>93</v>
      </c>
      <c r="N14" s="96">
        <v>35</v>
      </c>
      <c r="O14" s="96">
        <v>75</v>
      </c>
      <c r="P14" s="96">
        <v>40</v>
      </c>
      <c r="Q14" s="96">
        <v>15</v>
      </c>
      <c r="R14" s="96">
        <v>12.5</v>
      </c>
    </row>
    <row r="15" spans="13:20">
      <c r="M15" t="s">
        <v>94</v>
      </c>
      <c r="N15" s="96">
        <v>25</v>
      </c>
      <c r="O15" s="96">
        <v>15</v>
      </c>
      <c r="P15" s="96">
        <v>50</v>
      </c>
      <c r="Q15" s="96">
        <v>60</v>
      </c>
      <c r="R15" s="96">
        <v>10</v>
      </c>
    </row>
    <row r="16" spans="13:20">
      <c r="S16" t="s">
        <v>80</v>
      </c>
    </row>
    <row r="17" spans="14:19" ht="13.9">
      <c r="N17" s="96">
        <f>SUMPRODUCT(N5:N7,N13:N15)</f>
        <v>1600</v>
      </c>
      <c r="O17" s="96">
        <f>SUMPRODUCT(O5:O7,O13:O15)</f>
        <v>2975</v>
      </c>
      <c r="P17" s="96">
        <f>SUMPRODUCT(P5:P7,P13:P15)</f>
        <v>1650</v>
      </c>
      <c r="Q17" s="96">
        <f>SUMPRODUCT(Q5:Q7,Q13:Q15)</f>
        <v>1200</v>
      </c>
      <c r="R17" s="96">
        <f>SUMPRODUCT(R5:R7,R13:R15)</f>
        <v>400</v>
      </c>
      <c r="S17" s="19">
        <f>SUM(N17:R17)</f>
        <v>7825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2AF6C-1557-4F92-8E5F-AC84E3347B5A}">
  <dimension ref="M4:T17"/>
  <sheetViews>
    <sheetView workbookViewId="0">
      <selection activeCell="M24" sqref="M24"/>
    </sheetView>
  </sheetViews>
  <sheetFormatPr defaultRowHeight="13.5"/>
  <cols>
    <col min="13" max="13" width="15" customWidth="1"/>
  </cols>
  <sheetData>
    <row r="4" spans="13:20">
      <c r="N4" t="s">
        <v>143</v>
      </c>
      <c r="O4" t="s">
        <v>144</v>
      </c>
      <c r="P4" t="s">
        <v>145</v>
      </c>
      <c r="Q4" t="s">
        <v>146</v>
      </c>
      <c r="R4" t="s">
        <v>147</v>
      </c>
      <c r="S4" t="s">
        <v>85</v>
      </c>
      <c r="T4" t="s">
        <v>165</v>
      </c>
    </row>
    <row r="5" spans="13:20" ht="13.9">
      <c r="M5" t="s">
        <v>92</v>
      </c>
      <c r="N5" s="27">
        <v>40</v>
      </c>
      <c r="O5" s="27">
        <v>0</v>
      </c>
      <c r="P5" s="27">
        <v>20</v>
      </c>
      <c r="Q5" s="27">
        <v>0</v>
      </c>
      <c r="R5" s="27">
        <v>40</v>
      </c>
      <c r="S5" s="77">
        <f>SUM(N5:R5)</f>
        <v>100</v>
      </c>
      <c r="T5" s="95">
        <v>100</v>
      </c>
    </row>
    <row r="6" spans="13:20" ht="13.9">
      <c r="M6" t="s">
        <v>93</v>
      </c>
      <c r="N6" s="27">
        <v>0</v>
      </c>
      <c r="O6" s="27">
        <v>0</v>
      </c>
      <c r="P6" s="27">
        <v>0</v>
      </c>
      <c r="Q6" s="27">
        <v>50</v>
      </c>
      <c r="R6" s="27">
        <v>0</v>
      </c>
      <c r="S6" s="77">
        <f>SUM(N6:R6)</f>
        <v>50</v>
      </c>
      <c r="T6" s="95">
        <v>50</v>
      </c>
    </row>
    <row r="7" spans="13:20" ht="13.9">
      <c r="M7" t="s">
        <v>94</v>
      </c>
      <c r="N7" s="27">
        <v>0</v>
      </c>
      <c r="O7" s="27">
        <v>70</v>
      </c>
      <c r="P7" s="27">
        <v>10</v>
      </c>
      <c r="Q7" s="27">
        <v>0</v>
      </c>
      <c r="R7" s="27">
        <v>0</v>
      </c>
      <c r="S7" s="77">
        <f>SUM(N7:R7)</f>
        <v>80</v>
      </c>
      <c r="T7" s="95">
        <v>80</v>
      </c>
    </row>
    <row r="8" spans="13:20">
      <c r="M8" t="s">
        <v>166</v>
      </c>
      <c r="N8" s="79">
        <f>SUM(N5:N7)</f>
        <v>40</v>
      </c>
      <c r="O8" s="79">
        <f>SUM(O5:O7)</f>
        <v>70</v>
      </c>
      <c r="P8" s="79">
        <f>SUM(P5:P7)</f>
        <v>30</v>
      </c>
      <c r="Q8" s="79">
        <f>SUM(Q5:Q7)</f>
        <v>50</v>
      </c>
      <c r="R8" s="79">
        <f>SUM(R5:R7)</f>
        <v>40</v>
      </c>
      <c r="T8">
        <f>SUM(T5:T7)</f>
        <v>230</v>
      </c>
    </row>
    <row r="9" spans="13:20">
      <c r="M9" s="78" t="s">
        <v>167</v>
      </c>
      <c r="N9" s="95">
        <v>40</v>
      </c>
      <c r="O9" s="95">
        <v>70</v>
      </c>
      <c r="P9" s="95">
        <v>30</v>
      </c>
      <c r="Q9" s="95">
        <v>50</v>
      </c>
      <c r="R9" s="95">
        <v>40</v>
      </c>
      <c r="S9">
        <f>SUM(N9:R9)</f>
        <v>230</v>
      </c>
    </row>
    <row r="11" spans="13:20">
      <c r="M11" t="s">
        <v>102</v>
      </c>
    </row>
    <row r="12" spans="13:20">
      <c r="N12" t="s">
        <v>143</v>
      </c>
      <c r="O12" t="s">
        <v>144</v>
      </c>
      <c r="P12" t="s">
        <v>145</v>
      </c>
      <c r="Q12" t="s">
        <v>146</v>
      </c>
      <c r="R12" t="s">
        <v>147</v>
      </c>
    </row>
    <row r="13" spans="13:20">
      <c r="M13" t="s">
        <v>92</v>
      </c>
      <c r="N13" s="96">
        <v>45</v>
      </c>
      <c r="O13" s="96">
        <v>70</v>
      </c>
      <c r="P13" s="96">
        <v>75</v>
      </c>
      <c r="Q13" s="96">
        <v>65</v>
      </c>
      <c r="R13" s="96">
        <v>10</v>
      </c>
    </row>
    <row r="14" spans="13:20">
      <c r="M14" t="s">
        <v>93</v>
      </c>
      <c r="N14" s="96">
        <v>35</v>
      </c>
      <c r="O14" s="96">
        <v>75</v>
      </c>
      <c r="P14" s="96">
        <v>40</v>
      </c>
      <c r="Q14" s="96">
        <v>15</v>
      </c>
      <c r="R14" s="96">
        <v>12.5</v>
      </c>
    </row>
    <row r="15" spans="13:20">
      <c r="M15" t="s">
        <v>94</v>
      </c>
      <c r="N15" s="96">
        <v>25</v>
      </c>
      <c r="O15" s="96">
        <v>15</v>
      </c>
      <c r="P15" s="96">
        <v>50</v>
      </c>
      <c r="Q15" s="96">
        <v>60</v>
      </c>
      <c r="R15" s="96">
        <v>10</v>
      </c>
    </row>
    <row r="16" spans="13:20">
      <c r="S16" t="s">
        <v>80</v>
      </c>
    </row>
    <row r="17" spans="14:19" ht="13.9">
      <c r="N17" s="96">
        <f>SUMPRODUCT(N5:N7,N13:N15)</f>
        <v>1800</v>
      </c>
      <c r="O17" s="96">
        <f>SUMPRODUCT(O5:O7,O13:O15)</f>
        <v>1050</v>
      </c>
      <c r="P17" s="96">
        <f>SUMPRODUCT(P5:P7,P13:P15)</f>
        <v>2000</v>
      </c>
      <c r="Q17" s="96">
        <f>SUMPRODUCT(Q5:Q7,Q13:Q15)</f>
        <v>750</v>
      </c>
      <c r="R17" s="96">
        <f>SUMPRODUCT(R5:R7,R13:R15)</f>
        <v>400</v>
      </c>
      <c r="S17" s="19">
        <f>SUM(N17:R17)</f>
        <v>6000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16</vt:i4>
      </vt:variant>
    </vt:vector>
  </HeadingPairs>
  <TitlesOfParts>
    <vt:vector size="16" baseType="lpstr">
      <vt:lpstr>Zad. 1</vt:lpstr>
      <vt:lpstr>Zad. 2</vt:lpstr>
      <vt:lpstr>Zad. 3</vt:lpstr>
      <vt:lpstr>Zad. 4</vt:lpstr>
      <vt:lpstr>Zad. 5</vt:lpstr>
      <vt:lpstr>Zad. 6</vt:lpstr>
      <vt:lpstr>Zad. 7</vt:lpstr>
      <vt:lpstr>Zad. 8</vt:lpstr>
      <vt:lpstr>Zad. 9a</vt:lpstr>
      <vt:lpstr>Zad. 9b</vt:lpstr>
      <vt:lpstr>Zad. 10</vt:lpstr>
      <vt:lpstr>Zad. 11</vt:lpstr>
      <vt:lpstr>Zad. 12</vt:lpstr>
      <vt:lpstr>Zad. 12 (v2)</vt:lpstr>
      <vt:lpstr>Zad. 13</vt:lpstr>
      <vt:lpstr>Zad. 13 (v2)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Tomasz Pisula</cp:lastModifiedBy>
  <dcterms:created xsi:type="dcterms:W3CDTF">2008-03-11T07:56:56Z</dcterms:created>
  <dcterms:modified xsi:type="dcterms:W3CDTF">2025-12-07T07:47:11Z</dcterms:modified>
</cp:coreProperties>
</file>