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omek\Downloads\"/>
    </mc:Choice>
  </mc:AlternateContent>
  <xr:revisionPtr revIDLastSave="0" documentId="13_ncr:1_{AB36D288-ED51-4208-B69B-46115CC2140E}" xr6:coauthVersionLast="47" xr6:coauthVersionMax="47" xr10:uidLastSave="{00000000-0000-0000-0000-000000000000}"/>
  <bookViews>
    <workbookView xWindow="-93" yWindow="-93" windowWidth="25786" windowHeight="13986" activeTab="3" xr2:uid="{00000000-000D-0000-FFFF-FFFF00000000}"/>
  </bookViews>
  <sheets>
    <sheet name="Zad. 1. Metoda AHP" sheetId="1" r:id="rId1"/>
    <sheet name="Zad. 2. Promethee II" sheetId="2" r:id="rId2"/>
    <sheet name="Zad. 3." sheetId="4" r:id="rId3"/>
    <sheet name="Zad. 4.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E38" i="1" l="1"/>
  <c r="F37" i="1"/>
  <c r="C39" i="1"/>
  <c r="C38" i="1"/>
  <c r="D31" i="1"/>
  <c r="E29" i="1"/>
  <c r="D29" i="1"/>
  <c r="D24" i="1"/>
  <c r="C24" i="1"/>
  <c r="C23" i="1"/>
  <c r="D17" i="1"/>
  <c r="C17" i="1"/>
  <c r="D15" i="1"/>
  <c r="C9" i="1"/>
  <c r="E9" i="1"/>
  <c r="N36" i="6"/>
  <c r="N34" i="6"/>
  <c r="N33" i="6"/>
  <c r="G36" i="6"/>
  <c r="G35" i="6"/>
  <c r="G34" i="6"/>
  <c r="G33" i="6"/>
  <c r="N28" i="6"/>
  <c r="G30" i="6"/>
  <c r="G28" i="6"/>
  <c r="G27" i="6"/>
  <c r="E13" i="6"/>
  <c r="E27" i="6" s="1"/>
  <c r="D41" i="6" s="1"/>
  <c r="F13" i="6"/>
  <c r="F27" i="6" s="1"/>
  <c r="H8" i="6"/>
  <c r="O22" i="6"/>
  <c r="O36" i="6" s="1"/>
  <c r="N22" i="6"/>
  <c r="M22" i="6"/>
  <c r="M36" i="6" s="1"/>
  <c r="L22" i="6"/>
  <c r="L36" i="6" s="1"/>
  <c r="H22" i="6"/>
  <c r="H36" i="6" s="1"/>
  <c r="G22" i="6"/>
  <c r="F22" i="6"/>
  <c r="F36" i="6" s="1"/>
  <c r="E22" i="6"/>
  <c r="E36" i="6" s="1"/>
  <c r="O21" i="6"/>
  <c r="O35" i="6" s="1"/>
  <c r="N21" i="6"/>
  <c r="N35" i="6" s="1"/>
  <c r="M21" i="6"/>
  <c r="M35" i="6" s="1"/>
  <c r="L21" i="6"/>
  <c r="L35" i="6" s="1"/>
  <c r="H21" i="6"/>
  <c r="H35" i="6" s="1"/>
  <c r="G21" i="6"/>
  <c r="F21" i="6"/>
  <c r="F35" i="6" s="1"/>
  <c r="E21" i="6"/>
  <c r="E35" i="6" s="1"/>
  <c r="O20" i="6"/>
  <c r="O34" i="6" s="1"/>
  <c r="N20" i="6"/>
  <c r="M20" i="6"/>
  <c r="M34" i="6" s="1"/>
  <c r="L20" i="6"/>
  <c r="L34" i="6" s="1"/>
  <c r="H20" i="6"/>
  <c r="H34" i="6" s="1"/>
  <c r="G20" i="6"/>
  <c r="F20" i="6"/>
  <c r="F34" i="6" s="1"/>
  <c r="E20" i="6"/>
  <c r="E34" i="6" s="1"/>
  <c r="O19" i="6"/>
  <c r="O33" i="6" s="1"/>
  <c r="N19" i="6"/>
  <c r="M19" i="6"/>
  <c r="M33" i="6" s="1"/>
  <c r="L19" i="6"/>
  <c r="L33" i="6" s="1"/>
  <c r="H19" i="6"/>
  <c r="H33" i="6" s="1"/>
  <c r="G19" i="6"/>
  <c r="F19" i="6"/>
  <c r="F33" i="6" s="1"/>
  <c r="E19" i="6"/>
  <c r="E33" i="6" s="1"/>
  <c r="O16" i="6"/>
  <c r="O30" i="6" s="1"/>
  <c r="N16" i="6"/>
  <c r="N30" i="6" s="1"/>
  <c r="M16" i="6"/>
  <c r="M30" i="6" s="1"/>
  <c r="L16" i="6"/>
  <c r="L30" i="6" s="1"/>
  <c r="H16" i="6"/>
  <c r="H30" i="6" s="1"/>
  <c r="G16" i="6"/>
  <c r="F16" i="6"/>
  <c r="F30" i="6" s="1"/>
  <c r="E16" i="6"/>
  <c r="E30" i="6" s="1"/>
  <c r="O15" i="6"/>
  <c r="O29" i="6" s="1"/>
  <c r="N15" i="6"/>
  <c r="N29" i="6" s="1"/>
  <c r="M15" i="6"/>
  <c r="M29" i="6" s="1"/>
  <c r="L15" i="6"/>
  <c r="L29" i="6" s="1"/>
  <c r="H15" i="6"/>
  <c r="H29" i="6" s="1"/>
  <c r="G15" i="6"/>
  <c r="G29" i="6" s="1"/>
  <c r="F15" i="6"/>
  <c r="F29" i="6" s="1"/>
  <c r="E15" i="6"/>
  <c r="E29" i="6" s="1"/>
  <c r="O14" i="6"/>
  <c r="O28" i="6" s="1"/>
  <c r="N14" i="6"/>
  <c r="M14" i="6"/>
  <c r="M28" i="6" s="1"/>
  <c r="L14" i="6"/>
  <c r="L28" i="6" s="1"/>
  <c r="H14" i="6"/>
  <c r="H28" i="6" s="1"/>
  <c r="G14" i="6"/>
  <c r="F14" i="6"/>
  <c r="F28" i="6" s="1"/>
  <c r="E14" i="6"/>
  <c r="E28" i="6" s="1"/>
  <c r="O13" i="6"/>
  <c r="O27" i="6" s="1"/>
  <c r="N13" i="6"/>
  <c r="N27" i="6" s="1"/>
  <c r="M13" i="6"/>
  <c r="M27" i="6" s="1"/>
  <c r="L13" i="6"/>
  <c r="L27" i="6" s="1"/>
  <c r="H13" i="6"/>
  <c r="H27" i="6" s="1"/>
  <c r="G13" i="6"/>
  <c r="D33" i="4"/>
  <c r="D36" i="4" s="1"/>
  <c r="C32" i="4"/>
  <c r="E31" i="4"/>
  <c r="C31" i="4"/>
  <c r="E25" i="4"/>
  <c r="J22" i="4" s="1"/>
  <c r="D24" i="4"/>
  <c r="D25" i="4" s="1"/>
  <c r="C24" i="4"/>
  <c r="J23" i="4"/>
  <c r="C23" i="4"/>
  <c r="C25" i="4" s="1"/>
  <c r="H22" i="4" s="1"/>
  <c r="D18" i="4"/>
  <c r="I16" i="4" s="1"/>
  <c r="C18" i="4"/>
  <c r="H17" i="4" s="1"/>
  <c r="E16" i="4"/>
  <c r="C16" i="4"/>
  <c r="E15" i="4"/>
  <c r="E11" i="4"/>
  <c r="J9" i="4" s="1"/>
  <c r="D10" i="4"/>
  <c r="C10" i="4"/>
  <c r="D8" i="4"/>
  <c r="F43" i="6" l="1"/>
  <c r="F41" i="6"/>
  <c r="F42" i="6"/>
  <c r="F44" i="6"/>
  <c r="G43" i="6"/>
  <c r="G42" i="6"/>
  <c r="G41" i="6"/>
  <c r="G44" i="6"/>
  <c r="D42" i="6"/>
  <c r="D45" i="6" s="1"/>
  <c r="D43" i="6"/>
  <c r="D44" i="6"/>
  <c r="E42" i="6"/>
  <c r="E43" i="6"/>
  <c r="E44" i="6"/>
  <c r="E41" i="6"/>
  <c r="J24" i="4"/>
  <c r="D11" i="4"/>
  <c r="I9" i="4" s="1"/>
  <c r="H16" i="4"/>
  <c r="H24" i="4"/>
  <c r="I24" i="4"/>
  <c r="I22" i="4"/>
  <c r="I23" i="4"/>
  <c r="K22" i="4"/>
  <c r="J10" i="4"/>
  <c r="H15" i="4"/>
  <c r="I17" i="4"/>
  <c r="K17" i="4" s="1"/>
  <c r="H23" i="4"/>
  <c r="E33" i="4"/>
  <c r="E37" i="4" s="1"/>
  <c r="D37" i="4"/>
  <c r="C11" i="4"/>
  <c r="C33" i="4"/>
  <c r="C36" i="4" s="1"/>
  <c r="E18" i="4"/>
  <c r="J17" i="4" s="1"/>
  <c r="D38" i="4"/>
  <c r="J8" i="4"/>
  <c r="I15" i="4"/>
  <c r="I10" i="4" l="1"/>
  <c r="H43" i="6"/>
  <c r="I8" i="4"/>
  <c r="C37" i="4"/>
  <c r="G37" i="4" s="1"/>
  <c r="H44" i="6"/>
  <c r="H42" i="6"/>
  <c r="E45" i="6"/>
  <c r="F45" i="6"/>
  <c r="M42" i="6" s="1"/>
  <c r="H41" i="6"/>
  <c r="M40" i="6" s="1"/>
  <c r="G45" i="6"/>
  <c r="C38" i="4"/>
  <c r="H8" i="4"/>
  <c r="K8" i="4" s="1"/>
  <c r="H9" i="4"/>
  <c r="K9" i="4" s="1"/>
  <c r="H10" i="4"/>
  <c r="K10" i="4" s="1"/>
  <c r="E36" i="4"/>
  <c r="G36" i="4" s="1"/>
  <c r="E38" i="4"/>
  <c r="K24" i="4"/>
  <c r="K23" i="4"/>
  <c r="J16" i="4"/>
  <c r="K16" i="4" s="1"/>
  <c r="J15" i="4"/>
  <c r="K15" i="4" s="1"/>
  <c r="N23" i="4" l="1"/>
  <c r="O23" i="4" s="1"/>
  <c r="N24" i="4"/>
  <c r="O24" i="4" s="1"/>
  <c r="M43" i="6"/>
  <c r="M41" i="6"/>
  <c r="N17" i="4"/>
  <c r="O17" i="4" s="1"/>
  <c r="N16" i="4"/>
  <c r="O16" i="4" s="1"/>
  <c r="N15" i="4"/>
  <c r="O15" i="4" s="1"/>
  <c r="N8" i="4"/>
  <c r="O8" i="4" s="1"/>
  <c r="C42" i="4"/>
  <c r="N9" i="4"/>
  <c r="O9" i="4" s="1"/>
  <c r="N10" i="4"/>
  <c r="O10" i="4" s="1"/>
  <c r="N22" i="4"/>
  <c r="O22" i="4" s="1"/>
  <c r="O25" i="4" s="1"/>
  <c r="Q23" i="4" s="1"/>
  <c r="G38" i="4"/>
  <c r="N38" i="4" s="1"/>
  <c r="O38" i="4" s="1"/>
  <c r="O11" i="4" l="1"/>
  <c r="Q9" i="4" s="1"/>
  <c r="N37" i="4"/>
  <c r="O37" i="4" s="1"/>
  <c r="N36" i="4"/>
  <c r="O36" i="4" s="1"/>
  <c r="O39" i="4" s="1"/>
  <c r="Q37" i="4" s="1"/>
  <c r="C43" i="4"/>
  <c r="C44" i="4"/>
  <c r="O18" i="4"/>
  <c r="Q16" i="4" s="1"/>
  <c r="C32" i="1" l="1"/>
  <c r="E25" i="1"/>
  <c r="E18" i="1"/>
  <c r="D11" i="1"/>
  <c r="E32" i="1"/>
  <c r="C18" i="1"/>
  <c r="E11" i="1"/>
  <c r="C11" i="1"/>
  <c r="H10" i="1" l="1"/>
  <c r="H9" i="1"/>
  <c r="J8" i="1"/>
  <c r="J10" i="1"/>
  <c r="J9" i="1"/>
  <c r="I9" i="1"/>
  <c r="K9" i="1" s="1"/>
  <c r="I8" i="1"/>
  <c r="I10" i="1"/>
  <c r="K10" i="1" s="1"/>
  <c r="H16" i="1"/>
  <c r="H15" i="1"/>
  <c r="H17" i="1"/>
  <c r="J15" i="1"/>
  <c r="J17" i="1"/>
  <c r="J16" i="1"/>
  <c r="H8" i="1"/>
  <c r="J24" i="1"/>
  <c r="J23" i="1"/>
  <c r="J22" i="1"/>
  <c r="J31" i="1"/>
  <c r="J30" i="1"/>
  <c r="J29" i="1"/>
  <c r="J32" i="1" s="1"/>
  <c r="H30" i="1"/>
  <c r="H29" i="1"/>
  <c r="H31" i="1"/>
  <c r="D18" i="1"/>
  <c r="D25" i="1"/>
  <c r="C25" i="1"/>
  <c r="D32" i="1"/>
  <c r="J25" i="1" l="1"/>
  <c r="K8" i="1"/>
  <c r="H32" i="1"/>
  <c r="K11" i="1"/>
  <c r="H11" i="1"/>
  <c r="I30" i="1"/>
  <c r="K30" i="1" s="1"/>
  <c r="I31" i="1"/>
  <c r="K31" i="1" s="1"/>
  <c r="I29" i="1"/>
  <c r="H22" i="1"/>
  <c r="H24" i="1"/>
  <c r="H23" i="1"/>
  <c r="J11" i="1"/>
  <c r="H18" i="1"/>
  <c r="I23" i="1"/>
  <c r="I22" i="1"/>
  <c r="I24" i="1"/>
  <c r="J18" i="1"/>
  <c r="I16" i="1"/>
  <c r="K16" i="1" s="1"/>
  <c r="I15" i="1"/>
  <c r="K15" i="1" s="1"/>
  <c r="I17" i="1"/>
  <c r="K17" i="1" s="1"/>
  <c r="I11" i="1"/>
  <c r="O20" i="2"/>
  <c r="O39" i="2" s="1"/>
  <c r="L16" i="2"/>
  <c r="L35" i="2" s="1"/>
  <c r="M16" i="2"/>
  <c r="M35" i="2" s="1"/>
  <c r="N16" i="2"/>
  <c r="N35" i="2" s="1"/>
  <c r="O16" i="2"/>
  <c r="O35" i="2" s="1"/>
  <c r="O15" i="2"/>
  <c r="O34" i="2" s="1"/>
  <c r="N15" i="2"/>
  <c r="N34" i="2" s="1"/>
  <c r="M15" i="2"/>
  <c r="M34" i="2" s="1"/>
  <c r="L15" i="2"/>
  <c r="L34" i="2" s="1"/>
  <c r="O14" i="2"/>
  <c r="O33" i="2" s="1"/>
  <c r="N14" i="2"/>
  <c r="N33" i="2" s="1"/>
  <c r="M14" i="2"/>
  <c r="M33" i="2" s="1"/>
  <c r="L14" i="2"/>
  <c r="L33" i="2" s="1"/>
  <c r="O13" i="2"/>
  <c r="O32" i="2" s="1"/>
  <c r="N13" i="2"/>
  <c r="N32" i="2" s="1"/>
  <c r="M13" i="2"/>
  <c r="M32" i="2" s="1"/>
  <c r="L13" i="2"/>
  <c r="L32" i="2" s="1"/>
  <c r="G26" i="2"/>
  <c r="G45" i="2" s="1"/>
  <c r="L28" i="2"/>
  <c r="L47" i="2" s="1"/>
  <c r="M28" i="2"/>
  <c r="M47" i="2" s="1"/>
  <c r="N28" i="2"/>
  <c r="N47" i="2" s="1"/>
  <c r="O28" i="2"/>
  <c r="O47" i="2" s="1"/>
  <c r="O27" i="2"/>
  <c r="O46" i="2" s="1"/>
  <c r="N27" i="2"/>
  <c r="N46" i="2" s="1"/>
  <c r="M27" i="2"/>
  <c r="M46" i="2" s="1"/>
  <c r="L27" i="2"/>
  <c r="L46" i="2" s="1"/>
  <c r="L26" i="2"/>
  <c r="L45" i="2" s="1"/>
  <c r="M26" i="2"/>
  <c r="M45" i="2" s="1"/>
  <c r="N26" i="2"/>
  <c r="N45" i="2" s="1"/>
  <c r="O26" i="2"/>
  <c r="O45" i="2" s="1"/>
  <c r="O25" i="2"/>
  <c r="O44" i="2" s="1"/>
  <c r="N25" i="2"/>
  <c r="N44" i="2" s="1"/>
  <c r="M25" i="2"/>
  <c r="M44" i="2" s="1"/>
  <c r="L25" i="2"/>
  <c r="L44" i="2" s="1"/>
  <c r="E27" i="2"/>
  <c r="E46" i="2" s="1"/>
  <c r="E28" i="2"/>
  <c r="E47" i="2" s="1"/>
  <c r="F28" i="2"/>
  <c r="F47" i="2" s="1"/>
  <c r="G28" i="2"/>
  <c r="G47" i="2" s="1"/>
  <c r="H28" i="2"/>
  <c r="H47" i="2" s="1"/>
  <c r="H27" i="2"/>
  <c r="H46" i="2" s="1"/>
  <c r="G27" i="2"/>
  <c r="G46" i="2" s="1"/>
  <c r="F27" i="2"/>
  <c r="F46" i="2" s="1"/>
  <c r="E26" i="2"/>
  <c r="E45" i="2" s="1"/>
  <c r="F26" i="2"/>
  <c r="F45" i="2" s="1"/>
  <c r="H26" i="2"/>
  <c r="H45" i="2" s="1"/>
  <c r="H25" i="2"/>
  <c r="H44" i="2" s="1"/>
  <c r="G25" i="2"/>
  <c r="G44" i="2" s="1"/>
  <c r="F25" i="2"/>
  <c r="F44" i="2" s="1"/>
  <c r="E25" i="2"/>
  <c r="E44" i="2" s="1"/>
  <c r="O22" i="2"/>
  <c r="O41" i="2" s="1"/>
  <c r="N22" i="2"/>
  <c r="N41" i="2" s="1"/>
  <c r="M22" i="2"/>
  <c r="M41" i="2" s="1"/>
  <c r="L22" i="2"/>
  <c r="L41" i="2" s="1"/>
  <c r="L21" i="2"/>
  <c r="L40" i="2" s="1"/>
  <c r="M21" i="2"/>
  <c r="M40" i="2" s="1"/>
  <c r="N21" i="2"/>
  <c r="N40" i="2" s="1"/>
  <c r="O21" i="2"/>
  <c r="O40" i="2" s="1"/>
  <c r="N20" i="2"/>
  <c r="N39" i="2" s="1"/>
  <c r="M20" i="2"/>
  <c r="M39" i="2" s="1"/>
  <c r="L20" i="2"/>
  <c r="L39" i="2" s="1"/>
  <c r="O19" i="2"/>
  <c r="O38" i="2" s="1"/>
  <c r="N19" i="2"/>
  <c r="N38" i="2" s="1"/>
  <c r="M19" i="2"/>
  <c r="M38" i="2" s="1"/>
  <c r="L19" i="2"/>
  <c r="L38" i="2" s="1"/>
  <c r="H19" i="2"/>
  <c r="H38" i="2" s="1"/>
  <c r="E22" i="2"/>
  <c r="E41" i="2" s="1"/>
  <c r="F22" i="2"/>
  <c r="F41" i="2" s="1"/>
  <c r="G22" i="2"/>
  <c r="G41" i="2" s="1"/>
  <c r="H22" i="2"/>
  <c r="H41" i="2" s="1"/>
  <c r="H21" i="2"/>
  <c r="H40" i="2" s="1"/>
  <c r="G21" i="2"/>
  <c r="G40" i="2" s="1"/>
  <c r="F21" i="2"/>
  <c r="F40" i="2" s="1"/>
  <c r="E21" i="2"/>
  <c r="E40" i="2" s="1"/>
  <c r="E20" i="2"/>
  <c r="E39" i="2" s="1"/>
  <c r="F20" i="2"/>
  <c r="F39" i="2" s="1"/>
  <c r="G20" i="2"/>
  <c r="G39" i="2" s="1"/>
  <c r="H20" i="2"/>
  <c r="H39" i="2" s="1"/>
  <c r="G19" i="2"/>
  <c r="G38" i="2" s="1"/>
  <c r="F19" i="2"/>
  <c r="F38" i="2" s="1"/>
  <c r="E19" i="2"/>
  <c r="E38" i="2" s="1"/>
  <c r="H16" i="2"/>
  <c r="H35" i="2" s="1"/>
  <c r="G16" i="2"/>
  <c r="G35" i="2" s="1"/>
  <c r="F16" i="2"/>
  <c r="F35" i="2" s="1"/>
  <c r="E16" i="2"/>
  <c r="E35" i="2" s="1"/>
  <c r="H15" i="2"/>
  <c r="H34" i="2" s="1"/>
  <c r="G15" i="2"/>
  <c r="G34" i="2" s="1"/>
  <c r="F15" i="2"/>
  <c r="F34" i="2" s="1"/>
  <c r="E15" i="2"/>
  <c r="E34" i="2" s="1"/>
  <c r="E14" i="2"/>
  <c r="F14" i="2"/>
  <c r="F33" i="2" s="1"/>
  <c r="G14" i="2"/>
  <c r="G33" i="2" s="1"/>
  <c r="H14" i="2"/>
  <c r="H33" i="2" s="1"/>
  <c r="H13" i="2"/>
  <c r="H32" i="2" s="1"/>
  <c r="G13" i="2"/>
  <c r="G32" i="2" s="1"/>
  <c r="F13" i="2"/>
  <c r="F32" i="2" s="1"/>
  <c r="E13" i="2"/>
  <c r="E32" i="2" s="1"/>
  <c r="J8" i="2"/>
  <c r="N8" i="1" l="1"/>
  <c r="D51" i="2"/>
  <c r="E33" i="2"/>
  <c r="D52" i="2" s="1"/>
  <c r="K24" i="1"/>
  <c r="O24" i="1" s="1"/>
  <c r="G53" i="2"/>
  <c r="I18" i="1"/>
  <c r="G51" i="2"/>
  <c r="K23" i="1"/>
  <c r="N22" i="1" s="1"/>
  <c r="O22" i="1" s="1"/>
  <c r="F53" i="2"/>
  <c r="H25" i="1"/>
  <c r="K22" i="1"/>
  <c r="I25" i="1"/>
  <c r="I32" i="1"/>
  <c r="K29" i="1"/>
  <c r="K32" i="1" s="1"/>
  <c r="K18" i="1"/>
  <c r="N17" i="1"/>
  <c r="O17" i="1" s="1"/>
  <c r="N30" i="1"/>
  <c r="O30" i="1" s="1"/>
  <c r="G54" i="2"/>
  <c r="F51" i="2"/>
  <c r="G52" i="2"/>
  <c r="D54" i="2"/>
  <c r="F52" i="2"/>
  <c r="E54" i="2"/>
  <c r="E52" i="2"/>
  <c r="F54" i="2"/>
  <c r="N16" i="1"/>
  <c r="O16" i="1" s="1"/>
  <c r="N15" i="1"/>
  <c r="O15" i="1" s="1"/>
  <c r="D53" i="2"/>
  <c r="E51" i="2"/>
  <c r="E53" i="2"/>
  <c r="N9" i="1"/>
  <c r="O9" i="1" s="1"/>
  <c r="O8" i="1"/>
  <c r="N31" i="1"/>
  <c r="O31" i="1" s="1"/>
  <c r="N29" i="1"/>
  <c r="O29" i="1" s="1"/>
  <c r="N10" i="1"/>
  <c r="O10" i="1" s="1"/>
  <c r="D41" i="1"/>
  <c r="E41" i="1"/>
  <c r="F38" i="1"/>
  <c r="F39" i="1"/>
  <c r="F41" i="1" l="1"/>
  <c r="F46" i="1"/>
  <c r="N23" i="1"/>
  <c r="O23" i="1" s="1"/>
  <c r="H51" i="2"/>
  <c r="G55" i="2"/>
  <c r="H53" i="2"/>
  <c r="F55" i="2"/>
  <c r="E47" i="1"/>
  <c r="E46" i="1"/>
  <c r="E44" i="1"/>
  <c r="E45" i="1"/>
  <c r="D47" i="1"/>
  <c r="D45" i="1"/>
  <c r="D46" i="1"/>
  <c r="D44" i="1"/>
  <c r="H52" i="2"/>
  <c r="K25" i="1"/>
  <c r="E55" i="2"/>
  <c r="O25" i="1"/>
  <c r="Q23" i="1" s="1"/>
  <c r="O32" i="1"/>
  <c r="Q30" i="1" s="1"/>
  <c r="H54" i="2"/>
  <c r="O18" i="1"/>
  <c r="Q16" i="1" s="1"/>
  <c r="D55" i="2"/>
  <c r="O11" i="1"/>
  <c r="Q9" i="1" s="1"/>
  <c r="C41" i="1"/>
  <c r="F47" i="1" l="1"/>
  <c r="F44" i="1"/>
  <c r="F45" i="1"/>
  <c r="M52" i="2"/>
  <c r="M50" i="2"/>
  <c r="M53" i="2"/>
  <c r="M51" i="2"/>
  <c r="E48" i="1"/>
  <c r="D48" i="1"/>
  <c r="C47" i="1"/>
  <c r="G47" i="1" s="1"/>
  <c r="C45" i="1"/>
  <c r="C44" i="1"/>
  <c r="G44" i="1" s="1"/>
  <c r="C46" i="1"/>
  <c r="G46" i="1" s="1"/>
  <c r="F48" i="1" l="1"/>
  <c r="C48" i="1"/>
  <c r="G45" i="1"/>
  <c r="G48" i="1" s="1"/>
  <c r="C51" i="1" l="1"/>
  <c r="C52" i="1"/>
  <c r="C53" i="1"/>
  <c r="N45" i="1"/>
  <c r="O45" i="1" s="1"/>
  <c r="N44" i="1"/>
  <c r="O44" i="1" s="1"/>
  <c r="N47" i="1"/>
  <c r="O47" i="1" s="1"/>
  <c r="N46" i="1"/>
  <c r="O46" i="1" s="1"/>
  <c r="O48" i="1" l="1"/>
  <c r="Q45" i="1" s="1"/>
</calcChain>
</file>

<file path=xl/sharedStrings.xml><?xml version="1.0" encoding="utf-8"?>
<sst xmlns="http://schemas.openxmlformats.org/spreadsheetml/2006/main" count="495" uniqueCount="87">
  <si>
    <t>marka</t>
  </si>
  <si>
    <t>cena</t>
  </si>
  <si>
    <t>eksploatacja</t>
  </si>
  <si>
    <t>a</t>
  </si>
  <si>
    <t>b</t>
  </si>
  <si>
    <t>c</t>
  </si>
  <si>
    <t>Oceny poszczególnych wariantów ze względu na kryteria</t>
  </si>
  <si>
    <t>a)</t>
  </si>
  <si>
    <t>b)</t>
  </si>
  <si>
    <t>c)</t>
  </si>
  <si>
    <t>d)</t>
  </si>
  <si>
    <t>K1 (f1)</t>
  </si>
  <si>
    <t>K2 (f2)</t>
  </si>
  <si>
    <t>K3 (f3)</t>
  </si>
  <si>
    <t>K4 (f4)</t>
  </si>
  <si>
    <t>K5 (f5)</t>
  </si>
  <si>
    <t>K6 (f6)</t>
  </si>
  <si>
    <t>wagi</t>
  </si>
  <si>
    <t>celów</t>
  </si>
  <si>
    <t>wazności</t>
  </si>
  <si>
    <t>warianty</t>
  </si>
  <si>
    <t>wi=</t>
  </si>
  <si>
    <t>Różnice</t>
  </si>
  <si>
    <t>Delta_i(w1,w2)</t>
  </si>
  <si>
    <t>[fi(W1)-fi(W2)]</t>
  </si>
  <si>
    <t>Delta_1</t>
  </si>
  <si>
    <t>d</t>
  </si>
  <si>
    <t>Delta_2</t>
  </si>
  <si>
    <t>Delta_3</t>
  </si>
  <si>
    <t>Delta_4</t>
  </si>
  <si>
    <t>Delta_6</t>
  </si>
  <si>
    <t>Delta_5</t>
  </si>
  <si>
    <t>Wartości funkcji</t>
  </si>
  <si>
    <t>preferencji P_i(Delta_i)</t>
  </si>
  <si>
    <t>P_1</t>
  </si>
  <si>
    <t>P_2</t>
  </si>
  <si>
    <t>p=</t>
  </si>
  <si>
    <t>q=</t>
  </si>
  <si>
    <t>s=</t>
  </si>
  <si>
    <t>Zagregowane indeksy</t>
  </si>
  <si>
    <t>preferencji</t>
  </si>
  <si>
    <t>P_3</t>
  </si>
  <si>
    <t>P_4</t>
  </si>
  <si>
    <t>P_6</t>
  </si>
  <si>
    <t>P_5</t>
  </si>
  <si>
    <t>Przepływy preferencji</t>
  </si>
  <si>
    <t>PI(w1,w2)</t>
  </si>
  <si>
    <t>dodatni</t>
  </si>
  <si>
    <t>ujemny</t>
  </si>
  <si>
    <t>Przepływ Netto</t>
  </si>
  <si>
    <t>Fi_minus</t>
  </si>
  <si>
    <t>Fi_plus</t>
  </si>
  <si>
    <t>Fi_plus-Fi_minus</t>
  </si>
  <si>
    <t>Ranking</t>
  </si>
  <si>
    <t>najgorszy</t>
  </si>
  <si>
    <t>najlepszy</t>
  </si>
  <si>
    <t>AHP - Analytic Hierarchy Process</t>
  </si>
  <si>
    <t>a1</t>
  </si>
  <si>
    <t>a2</t>
  </si>
  <si>
    <t>a3</t>
  </si>
  <si>
    <t>a4</t>
  </si>
  <si>
    <t>D1</t>
  </si>
  <si>
    <t>D2</t>
  </si>
  <si>
    <t>D3</t>
  </si>
  <si>
    <t>funkcjonalność</t>
  </si>
  <si>
    <t>macierz porównań</t>
  </si>
  <si>
    <t>kryterium: marka</t>
  </si>
  <si>
    <t>kryterium: cena</t>
  </si>
  <si>
    <t>Wyznaczenie rankingów częściowych</t>
  </si>
  <si>
    <t>względem kryteriów</t>
  </si>
  <si>
    <t>kryterium: eksploatacja</t>
  </si>
  <si>
    <t>kryterium: funkcjonalność</t>
  </si>
  <si>
    <t>Po normalizacji</t>
  </si>
  <si>
    <t>Zgodność porównań</t>
  </si>
  <si>
    <t>Lambda_max</t>
  </si>
  <si>
    <t>c=</t>
  </si>
  <si>
    <t>średnia</t>
  </si>
  <si>
    <t>najlepsza decyzja</t>
  </si>
  <si>
    <t>najgorsza</t>
  </si>
  <si>
    <t>Oceny ważności kolejnych kryteriów</t>
  </si>
  <si>
    <t>Ważność dla kryteriów</t>
  </si>
  <si>
    <t>Wagi rankingów częściowych</t>
  </si>
  <si>
    <t>Względne wagi dla rankingu końcowego</t>
  </si>
  <si>
    <t>suma</t>
  </si>
  <si>
    <t>najlepsza</t>
  </si>
  <si>
    <t>max</t>
  </si>
  <si>
    <t>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</si>
</sst>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b/>
      <sz val="9"/>
      <color rgb="FF00B050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center" vertical="center"/>
    </xf>
    <xf numFmtId="0" fontId="0" fillId="6" borderId="0" xfId="0" applyFill="1"/>
    <xf numFmtId="0" fontId="0" fillId="7" borderId="0" xfId="0" applyFill="1"/>
    <xf numFmtId="0" fontId="1" fillId="0" borderId="0" xfId="0" applyFont="1" applyAlignment="1">
      <alignment vertical="center"/>
    </xf>
    <xf numFmtId="0" fontId="1" fillId="9" borderId="0" xfId="0" applyFont="1" applyFill="1"/>
    <xf numFmtId="0" fontId="1" fillId="0" borderId="0" xfId="0" applyFont="1" applyAlignment="1">
      <alignment horizontal="center" vertical="center"/>
    </xf>
    <xf numFmtId="164" fontId="1" fillId="8" borderId="0" xfId="0" applyNumberFormat="1" applyFont="1" applyFill="1"/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5" borderId="0" xfId="0" applyFont="1" applyFill="1"/>
    <xf numFmtId="0" fontId="3" fillId="0" borderId="0" xfId="0" applyFont="1"/>
    <xf numFmtId="0" fontId="2" fillId="4" borderId="0" xfId="0" applyFont="1" applyFill="1"/>
    <xf numFmtId="0" fontId="1" fillId="0" borderId="0" xfId="0" applyFont="1" applyAlignment="1">
      <alignment wrapText="1"/>
    </xf>
    <xf numFmtId="0" fontId="0" fillId="5" borderId="0" xfId="0" applyFill="1" applyAlignment="1">
      <alignment horizontal="center" vertical="center"/>
    </xf>
    <xf numFmtId="0" fontId="0" fillId="5" borderId="0" xfId="0" applyFill="1"/>
    <xf numFmtId="0" fontId="1" fillId="7" borderId="0" xfId="0" applyFont="1" applyFill="1"/>
    <xf numFmtId="0" fontId="2" fillId="9" borderId="0" xfId="0" applyFont="1" applyFill="1"/>
    <xf numFmtId="0" fontId="4" fillId="5" borderId="0" xfId="0" applyFont="1" applyFill="1"/>
    <xf numFmtId="0" fontId="0" fillId="10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10" borderId="0" xfId="0" applyFill="1"/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7" borderId="0" xfId="0" applyFont="1" applyFill="1"/>
    <xf numFmtId="0" fontId="6" fillId="7" borderId="0" xfId="0" applyFont="1" applyFill="1"/>
    <xf numFmtId="0" fontId="2" fillId="7" borderId="0" xfId="0" applyFont="1" applyFill="1"/>
    <xf numFmtId="0" fontId="4" fillId="7" borderId="0" xfId="0" applyFont="1" applyFill="1"/>
    <xf numFmtId="0" fontId="7" fillId="7" borderId="0" xfId="0" applyFont="1" applyFill="1"/>
    <xf numFmtId="0" fontId="3" fillId="7" borderId="0" xfId="0" applyFont="1" applyFill="1"/>
    <xf numFmtId="0" fontId="0" fillId="12" borderId="0" xfId="0" applyFill="1"/>
    <xf numFmtId="0" fontId="0" fillId="13" borderId="0" xfId="0" applyFill="1"/>
    <xf numFmtId="0" fontId="0" fillId="3" borderId="0" xfId="0" applyFill="1"/>
    <xf numFmtId="0" fontId="0" fillId="14" borderId="0" xfId="0" applyFill="1"/>
    <xf numFmtId="0" fontId="3" fillId="14" borderId="0" xfId="0" applyFont="1" applyFill="1"/>
    <xf numFmtId="0" fontId="1" fillId="15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333375</xdr:colOff>
      <xdr:row>1</xdr:row>
      <xdr:rowOff>142875</xdr:rowOff>
    </xdr:from>
    <xdr:to>
      <xdr:col>27</xdr:col>
      <xdr:colOff>446899</xdr:colOff>
      <xdr:row>40</xdr:row>
      <xdr:rowOff>180018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012063D-C2E9-4E84-98C8-BE6B76596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868400" y="333375"/>
          <a:ext cx="6209524" cy="76571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561975</xdr:colOff>
      <xdr:row>0</xdr:row>
      <xdr:rowOff>123825</xdr:rowOff>
    </xdr:from>
    <xdr:to>
      <xdr:col>27</xdr:col>
      <xdr:colOff>170661</xdr:colOff>
      <xdr:row>45</xdr:row>
      <xdr:rowOff>56301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2137A22-F771-4053-8261-F0B3575F1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34700" y="123825"/>
          <a:ext cx="6314286" cy="67904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190500</xdr:colOff>
      <xdr:row>1</xdr:row>
      <xdr:rowOff>47625</xdr:rowOff>
    </xdr:from>
    <xdr:to>
      <xdr:col>27</xdr:col>
      <xdr:colOff>265929</xdr:colOff>
      <xdr:row>18</xdr:row>
      <xdr:rowOff>171030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D8867FD-FD84-433D-AE87-258C10E7C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73150" y="238125"/>
          <a:ext cx="6171429" cy="33619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0</xdr:row>
      <xdr:rowOff>0</xdr:rowOff>
    </xdr:from>
    <xdr:to>
      <xdr:col>27</xdr:col>
      <xdr:colOff>94476</xdr:colOff>
      <xdr:row>16</xdr:row>
      <xdr:rowOff>94933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C5E4FAAE-73B6-4B9C-8BCA-FF0E533FC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82325" y="0"/>
          <a:ext cx="6190476" cy="2533333"/>
        </a:xfrm>
        <a:prstGeom prst="rect">
          <a:avLst/>
        </a:prstGeom>
      </xdr:spPr>
    </xdr:pic>
    <xdr:clientData/>
  </xdr:twoCellAnchor>
  <xdr:twoCellAnchor editAs="oneCell">
    <xdr:from>
      <xdr:col>19</xdr:col>
      <xdr:colOff>144055</xdr:colOff>
      <xdr:row>17</xdr:row>
      <xdr:rowOff>9525</xdr:rowOff>
    </xdr:from>
    <xdr:to>
      <xdr:col>26</xdr:col>
      <xdr:colOff>85330</xdr:colOff>
      <xdr:row>48</xdr:row>
      <xdr:rowOff>95251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E1997840-DE7A-434E-B843-98DBC9230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45580" y="2600325"/>
          <a:ext cx="4208475" cy="481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53"/>
  <sheetViews>
    <sheetView workbookViewId="0">
      <selection activeCell="B10" sqref="B10"/>
    </sheetView>
  </sheetViews>
  <sheetFormatPr defaultRowHeight="14.35" x14ac:dyDescent="0.5"/>
  <cols>
    <col min="1" max="1" width="1.41015625" customWidth="1"/>
    <col min="2" max="2" width="18.52734375" customWidth="1"/>
    <col min="4" max="4" width="18.3515625" customWidth="1"/>
    <col min="5" max="5" width="18.1171875" customWidth="1"/>
    <col min="11" max="11" width="18.3515625" customWidth="1"/>
    <col min="13" max="13" width="14.1171875" customWidth="1"/>
    <col min="14" max="14" width="18.64453125" customWidth="1"/>
    <col min="16" max="16" width="13.1171875" customWidth="1"/>
  </cols>
  <sheetData>
    <row r="1" spans="2:17" x14ac:dyDescent="0.5">
      <c r="B1" t="s">
        <v>56</v>
      </c>
    </row>
    <row r="3" spans="2:17" x14ac:dyDescent="0.5">
      <c r="B3" s="2" t="s">
        <v>68</v>
      </c>
    </row>
    <row r="4" spans="2:17" x14ac:dyDescent="0.5">
      <c r="B4" s="2" t="s">
        <v>69</v>
      </c>
    </row>
    <row r="5" spans="2:17" x14ac:dyDescent="0.5">
      <c r="B5" s="7" t="s">
        <v>65</v>
      </c>
    </row>
    <row r="6" spans="2:17" ht="28.7" x14ac:dyDescent="0.5">
      <c r="B6" t="s">
        <v>67</v>
      </c>
      <c r="G6" s="2" t="s">
        <v>72</v>
      </c>
      <c r="K6" s="16" t="s">
        <v>81</v>
      </c>
      <c r="M6" s="2" t="s">
        <v>73</v>
      </c>
    </row>
    <row r="7" spans="2:17" x14ac:dyDescent="0.5">
      <c r="C7" s="3" t="s">
        <v>61</v>
      </c>
      <c r="D7" s="3" t="s">
        <v>62</v>
      </c>
      <c r="E7" s="3" t="s">
        <v>63</v>
      </c>
      <c r="H7" s="3" t="s">
        <v>61</v>
      </c>
      <c r="I7" s="3" t="s">
        <v>62</v>
      </c>
      <c r="J7" s="3" t="s">
        <v>63</v>
      </c>
      <c r="K7" s="8" t="s">
        <v>76</v>
      </c>
    </row>
    <row r="8" spans="2:17" x14ac:dyDescent="0.5">
      <c r="B8" s="3" t="s">
        <v>61</v>
      </c>
      <c r="C8" s="25">
        <v>1</v>
      </c>
      <c r="D8" s="22">
        <v>2</v>
      </c>
      <c r="E8" s="3">
        <f>1/C10</f>
        <v>0.16666666666666666</v>
      </c>
      <c r="G8" s="3" t="s">
        <v>61</v>
      </c>
      <c r="H8" s="3">
        <f>C8/C$11</f>
        <v>0.13333333333333333</v>
      </c>
      <c r="I8" s="3">
        <f t="shared" ref="I8:I10" si="0">D8/D$11</f>
        <v>0.25</v>
      </c>
      <c r="J8" s="3">
        <f t="shared" ref="J8:J10" si="1">E8/E$11</f>
        <v>0.12195121951219512</v>
      </c>
      <c r="K8" s="1">
        <f>SUM(H8:J8)/3</f>
        <v>0.16842818428184281</v>
      </c>
      <c r="M8" t="s">
        <v>61</v>
      </c>
      <c r="N8" s="34">
        <f>C8*K$8+D8*K$9+E8*K$10</f>
        <v>0.51358401084010841</v>
      </c>
      <c r="O8" s="35">
        <f>N8/K8</f>
        <v>3.0492759452936444</v>
      </c>
      <c r="Q8" t="s">
        <v>75</v>
      </c>
    </row>
    <row r="9" spans="2:17" x14ac:dyDescent="0.5">
      <c r="B9" s="3" t="s">
        <v>62</v>
      </c>
      <c r="C9" s="3">
        <f>1/D8</f>
        <v>0.5</v>
      </c>
      <c r="D9" s="25">
        <v>1</v>
      </c>
      <c r="E9" s="3">
        <f>1/D10</f>
        <v>0.2</v>
      </c>
      <c r="G9" s="3" t="s">
        <v>62</v>
      </c>
      <c r="H9" s="3">
        <f t="shared" ref="H9:H10" si="2">C9/C$11</f>
        <v>6.6666666666666666E-2</v>
      </c>
      <c r="I9" s="3">
        <f t="shared" si="0"/>
        <v>0.125</v>
      </c>
      <c r="J9" s="3">
        <f t="shared" si="1"/>
        <v>0.14634146341463414</v>
      </c>
      <c r="K9" s="1">
        <f t="shared" ref="K9:K10" si="3">SUM(H9:J9)/3</f>
        <v>0.11266937669376693</v>
      </c>
      <c r="M9" t="s">
        <v>62</v>
      </c>
      <c r="N9" s="34">
        <f t="shared" ref="N9:N10" si="4">C9*K$8+D9*K$9+E9*K$10</f>
        <v>0.34066395663956639</v>
      </c>
      <c r="O9" s="35">
        <f t="shared" ref="O9:O10" si="5">N9/K9</f>
        <v>3.0235718580877933</v>
      </c>
      <c r="Q9" s="36">
        <f>(O11-3)/(0.58*2)</f>
        <v>7.5338973806200707E-2</v>
      </c>
    </row>
    <row r="10" spans="2:17" x14ac:dyDescent="0.5">
      <c r="B10" s="3" t="s">
        <v>63</v>
      </c>
      <c r="C10" s="22">
        <v>6</v>
      </c>
      <c r="D10" s="22">
        <v>5</v>
      </c>
      <c r="E10" s="25">
        <v>1</v>
      </c>
      <c r="G10" s="3" t="s">
        <v>63</v>
      </c>
      <c r="H10" s="3">
        <f t="shared" si="2"/>
        <v>0.8</v>
      </c>
      <c r="I10" s="3">
        <f t="shared" si="0"/>
        <v>0.625</v>
      </c>
      <c r="J10" s="3">
        <f t="shared" si="1"/>
        <v>0.73170731707317072</v>
      </c>
      <c r="K10" s="1">
        <f t="shared" si="3"/>
        <v>0.71890243902439022</v>
      </c>
      <c r="M10" t="s">
        <v>63</v>
      </c>
      <c r="N10" s="34">
        <f t="shared" si="4"/>
        <v>2.2928184281842818</v>
      </c>
      <c r="O10" s="35">
        <f t="shared" si="5"/>
        <v>3.1893318254641412</v>
      </c>
    </row>
    <row r="11" spans="2:17" x14ac:dyDescent="0.5">
      <c r="B11" s="8" t="s">
        <v>83</v>
      </c>
      <c r="C11" s="23">
        <f>SUM(C8:C10)</f>
        <v>7.5</v>
      </c>
      <c r="D11" s="23">
        <f t="shared" ref="D11:E11" si="6">SUM(D8:D10)</f>
        <v>8</v>
      </c>
      <c r="E11" s="23">
        <f t="shared" si="6"/>
        <v>1.3666666666666667</v>
      </c>
      <c r="G11" s="8" t="s">
        <v>83</v>
      </c>
      <c r="H11" s="4">
        <f>SUM(H8:H10)</f>
        <v>1</v>
      </c>
      <c r="I11" s="4">
        <f t="shared" ref="I11:J11" si="7">SUM(I8:I10)</f>
        <v>1</v>
      </c>
      <c r="J11" s="4">
        <f t="shared" si="7"/>
        <v>1</v>
      </c>
      <c r="K11" s="4">
        <f>SUM(K8:K10)</f>
        <v>1</v>
      </c>
      <c r="O11" s="4">
        <f>SUM(O8:O10)/3</f>
        <v>3.0873932096151928</v>
      </c>
      <c r="P11" t="s">
        <v>74</v>
      </c>
    </row>
    <row r="13" spans="2:17" x14ac:dyDescent="0.5">
      <c r="B13" t="s">
        <v>70</v>
      </c>
    </row>
    <row r="14" spans="2:17" x14ac:dyDescent="0.5">
      <c r="C14" s="3" t="s">
        <v>61</v>
      </c>
      <c r="D14" s="3" t="s">
        <v>62</v>
      </c>
      <c r="E14" s="3" t="s">
        <v>63</v>
      </c>
      <c r="H14" s="3" t="s">
        <v>61</v>
      </c>
      <c r="I14" s="3" t="s">
        <v>62</v>
      </c>
      <c r="J14" s="3" t="s">
        <v>63</v>
      </c>
      <c r="K14" s="8" t="s">
        <v>17</v>
      </c>
    </row>
    <row r="15" spans="2:17" x14ac:dyDescent="0.5">
      <c r="B15" s="3" t="s">
        <v>61</v>
      </c>
      <c r="C15" s="25">
        <v>1</v>
      </c>
      <c r="D15" s="3">
        <f>1/C16</f>
        <v>0.5</v>
      </c>
      <c r="E15" s="22">
        <v>4</v>
      </c>
      <c r="G15" s="3" t="s">
        <v>61</v>
      </c>
      <c r="H15" s="3">
        <f>C15/C$18</f>
        <v>0.30769230769230771</v>
      </c>
      <c r="I15" s="3">
        <f t="shared" ref="I15:I17" si="8">D15/D$18</f>
        <v>0.29411764705882354</v>
      </c>
      <c r="J15" s="3">
        <f t="shared" ref="J15:J17" si="9">E15/E$18</f>
        <v>0.4</v>
      </c>
      <c r="K15" s="1">
        <f t="shared" ref="K15:K17" si="10">SUM(H15:J15)/3</f>
        <v>0.33393665158371039</v>
      </c>
      <c r="M15" t="s">
        <v>61</v>
      </c>
      <c r="N15" s="34">
        <f>C15*K$15+D15*K$16+E15*K$17</f>
        <v>1.0106334841628961</v>
      </c>
      <c r="O15" s="35">
        <f>N15/K15</f>
        <v>3.0264227642276431</v>
      </c>
      <c r="Q15" t="s">
        <v>75</v>
      </c>
    </row>
    <row r="16" spans="2:17" x14ac:dyDescent="0.5">
      <c r="B16" s="3" t="s">
        <v>62</v>
      </c>
      <c r="C16" s="22">
        <v>2</v>
      </c>
      <c r="D16" s="25">
        <v>1</v>
      </c>
      <c r="E16" s="22">
        <v>5</v>
      </c>
      <c r="G16" s="3" t="s">
        <v>62</v>
      </c>
      <c r="H16" s="3">
        <f t="shared" ref="H16:H17" si="11">C16/C$18</f>
        <v>0.61538461538461542</v>
      </c>
      <c r="I16" s="3">
        <f t="shared" si="8"/>
        <v>0.58823529411764708</v>
      </c>
      <c r="J16" s="3">
        <f t="shared" si="9"/>
        <v>0.5</v>
      </c>
      <c r="K16" s="1">
        <f t="shared" si="10"/>
        <v>0.56787330316742091</v>
      </c>
      <c r="M16" t="s">
        <v>62</v>
      </c>
      <c r="N16" s="34">
        <f t="shared" ref="N16:N17" si="12">C16*K$15+D16*K$16+E16*K$17</f>
        <v>1.7266968325791856</v>
      </c>
      <c r="O16" s="35">
        <f t="shared" ref="O16:O17" si="13">N16/K16</f>
        <v>3.0406374501992031</v>
      </c>
      <c r="Q16" s="36">
        <f>(O18-3)/(0.58*2)</f>
        <v>2.1256510581367374E-2</v>
      </c>
    </row>
    <row r="17" spans="2:17" x14ac:dyDescent="0.5">
      <c r="B17" s="3" t="s">
        <v>63</v>
      </c>
      <c r="C17" s="3">
        <f>1/E15</f>
        <v>0.25</v>
      </c>
      <c r="D17" s="3">
        <f>1/E16</f>
        <v>0.2</v>
      </c>
      <c r="E17" s="25">
        <v>1</v>
      </c>
      <c r="G17" s="3" t="s">
        <v>63</v>
      </c>
      <c r="H17" s="3">
        <f t="shared" si="11"/>
        <v>7.6923076923076927E-2</v>
      </c>
      <c r="I17" s="3">
        <f t="shared" si="8"/>
        <v>0.11764705882352942</v>
      </c>
      <c r="J17" s="3">
        <f t="shared" si="9"/>
        <v>0.1</v>
      </c>
      <c r="K17" s="1">
        <f t="shared" si="10"/>
        <v>9.8190045248868804E-2</v>
      </c>
      <c r="M17" t="s">
        <v>63</v>
      </c>
      <c r="N17" s="34">
        <f t="shared" si="12"/>
        <v>0.2952488687782806</v>
      </c>
      <c r="O17" s="35">
        <f t="shared" si="13"/>
        <v>3.0069124423963132</v>
      </c>
    </row>
    <row r="18" spans="2:17" x14ac:dyDescent="0.5">
      <c r="B18" s="8" t="s">
        <v>83</v>
      </c>
      <c r="C18" s="23">
        <f>SUM(C15:C17)</f>
        <v>3.25</v>
      </c>
      <c r="D18" s="23">
        <f t="shared" ref="D18:E18" si="14">SUM(D15:D17)</f>
        <v>1.7</v>
      </c>
      <c r="E18" s="23">
        <f t="shared" si="14"/>
        <v>10</v>
      </c>
      <c r="G18" s="8" t="s">
        <v>83</v>
      </c>
      <c r="H18" s="4">
        <f>SUM(H15:H17)</f>
        <v>1</v>
      </c>
      <c r="I18" s="4">
        <f t="shared" ref="I18" si="15">SUM(I15:I17)</f>
        <v>1</v>
      </c>
      <c r="J18" s="4">
        <f t="shared" ref="J18" si="16">SUM(J15:J17)</f>
        <v>1</v>
      </c>
      <c r="K18" s="4">
        <f>SUM(K15:K17)</f>
        <v>1.0000000000000002</v>
      </c>
      <c r="O18" s="4">
        <f>SUM(O15:O17)/3</f>
        <v>3.0246575522743862</v>
      </c>
    </row>
    <row r="20" spans="2:17" x14ac:dyDescent="0.5">
      <c r="B20" t="s">
        <v>71</v>
      </c>
    </row>
    <row r="21" spans="2:17" x14ac:dyDescent="0.5">
      <c r="C21" s="3" t="s">
        <v>61</v>
      </c>
      <c r="D21" s="3" t="s">
        <v>62</v>
      </c>
      <c r="E21" s="3" t="s">
        <v>63</v>
      </c>
      <c r="H21" s="3" t="s">
        <v>61</v>
      </c>
      <c r="I21" s="3" t="s">
        <v>62</v>
      </c>
      <c r="J21" s="3" t="s">
        <v>63</v>
      </c>
      <c r="K21" s="8" t="s">
        <v>17</v>
      </c>
    </row>
    <row r="22" spans="2:17" x14ac:dyDescent="0.5">
      <c r="B22" s="3" t="s">
        <v>61</v>
      </c>
      <c r="C22" s="25">
        <v>1</v>
      </c>
      <c r="D22" s="22">
        <v>2</v>
      </c>
      <c r="E22" s="22">
        <v>4</v>
      </c>
      <c r="G22" s="3" t="s">
        <v>61</v>
      </c>
      <c r="H22" s="3">
        <f>C22/C$25</f>
        <v>0.5714285714285714</v>
      </c>
      <c r="I22" s="3">
        <f t="shared" ref="I22:I24" si="17">D22/D$25</f>
        <v>0.6</v>
      </c>
      <c r="J22" s="3">
        <f t="shared" ref="J22:J24" si="18">E22/E$25</f>
        <v>0.5</v>
      </c>
      <c r="K22" s="1">
        <f t="shared" ref="K22:K24" si="19">SUM(H22:J22)/3</f>
        <v>0.55714285714285705</v>
      </c>
      <c r="M22" t="s">
        <v>61</v>
      </c>
      <c r="N22" s="34">
        <f>C22*K$22+D22*K$23+E22*K$24</f>
        <v>1.6880952380952379</v>
      </c>
      <c r="O22" s="35">
        <f>N22/K22</f>
        <v>3.0299145299145298</v>
      </c>
      <c r="Q22" t="s">
        <v>75</v>
      </c>
    </row>
    <row r="23" spans="2:17" x14ac:dyDescent="0.5">
      <c r="B23" s="3" t="s">
        <v>62</v>
      </c>
      <c r="C23" s="3">
        <f>1/D22</f>
        <v>0.5</v>
      </c>
      <c r="D23" s="25">
        <v>1</v>
      </c>
      <c r="E23" s="22">
        <v>3</v>
      </c>
      <c r="G23" s="3" t="s">
        <v>62</v>
      </c>
      <c r="H23" s="3">
        <f t="shared" ref="H23:H24" si="20">C23/C$25</f>
        <v>0.2857142857142857</v>
      </c>
      <c r="I23" s="3">
        <f t="shared" si="17"/>
        <v>0.3</v>
      </c>
      <c r="J23" s="3">
        <f t="shared" si="18"/>
        <v>0.375</v>
      </c>
      <c r="K23" s="1">
        <f t="shared" si="19"/>
        <v>0.32023809523809521</v>
      </c>
      <c r="M23" t="s">
        <v>62</v>
      </c>
      <c r="N23" s="34">
        <f t="shared" ref="N23" si="21">C23*K$22+D23*K$23+E23*K$24</f>
        <v>0.96666666666666656</v>
      </c>
      <c r="O23" s="35">
        <f t="shared" ref="O23:O24" si="22">N23/K23</f>
        <v>3.0185873605947955</v>
      </c>
      <c r="Q23" s="36">
        <f>(O25-3)/(0.58*2)</f>
        <v>9.5851320233804292E-3</v>
      </c>
    </row>
    <row r="24" spans="2:17" x14ac:dyDescent="0.5">
      <c r="B24" s="3" t="s">
        <v>63</v>
      </c>
      <c r="C24" s="3">
        <f>1/E22</f>
        <v>0.25</v>
      </c>
      <c r="D24" s="3">
        <f>1/E23</f>
        <v>0.33333333333333331</v>
      </c>
      <c r="E24" s="25">
        <v>1</v>
      </c>
      <c r="G24" s="3" t="s">
        <v>63</v>
      </c>
      <c r="H24" s="3">
        <f t="shared" si="20"/>
        <v>0.14285714285714285</v>
      </c>
      <c r="I24" s="3">
        <f t="shared" si="17"/>
        <v>9.9999999999999992E-2</v>
      </c>
      <c r="J24" s="3">
        <f t="shared" si="18"/>
        <v>0.125</v>
      </c>
      <c r="K24" s="1">
        <f t="shared" si="19"/>
        <v>0.12261904761904761</v>
      </c>
      <c r="M24" t="s">
        <v>63</v>
      </c>
      <c r="N24" s="34">
        <v>0.36599999999999999</v>
      </c>
      <c r="O24" s="35">
        <f t="shared" si="22"/>
        <v>2.984854368932039</v>
      </c>
    </row>
    <row r="25" spans="2:17" x14ac:dyDescent="0.5">
      <c r="B25" s="8" t="s">
        <v>83</v>
      </c>
      <c r="C25" s="23">
        <f>SUM(C22:C24)</f>
        <v>1.75</v>
      </c>
      <c r="D25" s="23">
        <f t="shared" ref="D25:E25" si="23">SUM(D22:D24)</f>
        <v>3.3333333333333335</v>
      </c>
      <c r="E25" s="23">
        <f t="shared" si="23"/>
        <v>8</v>
      </c>
      <c r="G25" s="8" t="s">
        <v>83</v>
      </c>
      <c r="H25" s="4">
        <f>SUM(H22:H24)</f>
        <v>1</v>
      </c>
      <c r="I25" s="4">
        <f t="shared" ref="I25" si="24">SUM(I22:I24)</f>
        <v>0.99999999999999989</v>
      </c>
      <c r="J25" s="4">
        <f t="shared" ref="J25" si="25">SUM(J22:J24)</f>
        <v>1</v>
      </c>
      <c r="K25" s="4">
        <f>SUM(K22:K24)</f>
        <v>0.99999999999999989</v>
      </c>
      <c r="O25" s="4">
        <f>SUM(O22:O24)/3</f>
        <v>3.0111187531471213</v>
      </c>
    </row>
    <row r="27" spans="2:17" x14ac:dyDescent="0.5">
      <c r="B27" t="s">
        <v>66</v>
      </c>
    </row>
    <row r="28" spans="2:17" x14ac:dyDescent="0.5">
      <c r="C28" s="3" t="s">
        <v>61</v>
      </c>
      <c r="D28" s="3" t="s">
        <v>62</v>
      </c>
      <c r="E28" s="3" t="s">
        <v>63</v>
      </c>
      <c r="H28" s="3" t="s">
        <v>61</v>
      </c>
      <c r="I28" s="3" t="s">
        <v>62</v>
      </c>
      <c r="J28" s="3" t="s">
        <v>63</v>
      </c>
      <c r="K28" s="8" t="s">
        <v>17</v>
      </c>
    </row>
    <row r="29" spans="2:17" x14ac:dyDescent="0.5">
      <c r="B29" s="3" t="s">
        <v>61</v>
      </c>
      <c r="C29" s="25">
        <v>1</v>
      </c>
      <c r="D29" s="3">
        <f>1/C30</f>
        <v>0.2</v>
      </c>
      <c r="E29" s="3">
        <f>1/C31</f>
        <v>0.33333333333333331</v>
      </c>
      <c r="G29" s="3" t="s">
        <v>61</v>
      </c>
      <c r="H29" s="3">
        <f>C29/C$32</f>
        <v>0.1111111111111111</v>
      </c>
      <c r="I29" s="3">
        <f t="shared" ref="I29:I31" si="26">D29/D$32</f>
        <v>0.13793103448275862</v>
      </c>
      <c r="J29" s="3">
        <f t="shared" ref="J29:J31" si="27">E29/E$32</f>
        <v>6.25E-2</v>
      </c>
      <c r="K29" s="1">
        <f t="shared" ref="K29:K31" si="28">SUM(H29:J29)/3</f>
        <v>0.10384738186462324</v>
      </c>
      <c r="M29" t="s">
        <v>61</v>
      </c>
      <c r="N29" s="34">
        <f>C29*K$29+D29*K$30+E29*K$31</f>
        <v>0.31388888888888888</v>
      </c>
      <c r="O29" s="35">
        <f>N29/K29</f>
        <v>3.0225980015372791</v>
      </c>
      <c r="Q29" t="s">
        <v>75</v>
      </c>
    </row>
    <row r="30" spans="2:17" x14ac:dyDescent="0.5">
      <c r="B30" s="3" t="s">
        <v>62</v>
      </c>
      <c r="C30" s="22">
        <v>5</v>
      </c>
      <c r="D30" s="25">
        <v>1</v>
      </c>
      <c r="E30" s="22">
        <v>4</v>
      </c>
      <c r="G30" s="3" t="s">
        <v>62</v>
      </c>
      <c r="H30" s="3">
        <f t="shared" ref="H30:H31" si="29">C30/C$32</f>
        <v>0.55555555555555558</v>
      </c>
      <c r="I30" s="3">
        <f t="shared" si="26"/>
        <v>0.68965517241379315</v>
      </c>
      <c r="J30" s="3">
        <f t="shared" si="27"/>
        <v>0.75</v>
      </c>
      <c r="K30" s="1">
        <f t="shared" si="28"/>
        <v>0.66507024265644954</v>
      </c>
      <c r="M30" t="s">
        <v>62</v>
      </c>
      <c r="N30" s="34">
        <f t="shared" ref="N30:N31" si="30">C30*K$29+D30*K$30+E30*K$31</f>
        <v>2.1086366538952745</v>
      </c>
      <c r="O30" s="35">
        <f t="shared" ref="O30:O31" si="31">N30/K30</f>
        <v>3.1705472875660106</v>
      </c>
      <c r="Q30" s="36">
        <f>(O32-3)/(0.58*2)</f>
        <v>7.4956386551726623E-2</v>
      </c>
    </row>
    <row r="31" spans="2:17" x14ac:dyDescent="0.5">
      <c r="B31" s="3" t="s">
        <v>63</v>
      </c>
      <c r="C31" s="22">
        <v>3</v>
      </c>
      <c r="D31" s="3">
        <f>1/E30</f>
        <v>0.25</v>
      </c>
      <c r="E31" s="25">
        <v>1</v>
      </c>
      <c r="G31" s="3" t="s">
        <v>63</v>
      </c>
      <c r="H31" s="3">
        <f t="shared" si="29"/>
        <v>0.33333333333333331</v>
      </c>
      <c r="I31" s="3">
        <f t="shared" si="26"/>
        <v>0.17241379310344829</v>
      </c>
      <c r="J31" s="3">
        <f t="shared" si="27"/>
        <v>0.1875</v>
      </c>
      <c r="K31" s="1">
        <f t="shared" si="28"/>
        <v>0.23108237547892721</v>
      </c>
      <c r="M31" t="s">
        <v>63</v>
      </c>
      <c r="N31" s="34">
        <f t="shared" si="30"/>
        <v>0.70889208173690932</v>
      </c>
      <c r="O31" s="35">
        <f t="shared" si="31"/>
        <v>3.0677029360967185</v>
      </c>
    </row>
    <row r="32" spans="2:17" x14ac:dyDescent="0.5">
      <c r="B32" s="8" t="s">
        <v>83</v>
      </c>
      <c r="C32" s="23">
        <f>SUM(C29:C31)</f>
        <v>9</v>
      </c>
      <c r="D32" s="23">
        <f t="shared" ref="D32:E32" si="32">SUM(D29:D31)</f>
        <v>1.45</v>
      </c>
      <c r="E32" s="23">
        <f t="shared" si="32"/>
        <v>5.333333333333333</v>
      </c>
      <c r="G32" s="8" t="s">
        <v>83</v>
      </c>
      <c r="H32" s="4">
        <f>SUM(H29:H31)</f>
        <v>1</v>
      </c>
      <c r="I32" s="4">
        <f t="shared" ref="I32" si="33">SUM(I29:I31)</f>
        <v>1</v>
      </c>
      <c r="J32" s="4">
        <f t="shared" ref="J32" si="34">SUM(J29:J31)</f>
        <v>1</v>
      </c>
      <c r="K32" s="4">
        <f>SUM(K29:K31)</f>
        <v>1</v>
      </c>
      <c r="O32" s="4">
        <f>SUM(O29:O31)/3</f>
        <v>3.0869494084000029</v>
      </c>
    </row>
    <row r="33" spans="2:17" x14ac:dyDescent="0.5">
      <c r="B33" s="3"/>
      <c r="C33" s="3"/>
      <c r="D33" s="3"/>
      <c r="E33" s="3"/>
    </row>
    <row r="34" spans="2:17" x14ac:dyDescent="0.5">
      <c r="B34" s="6" t="s">
        <v>80</v>
      </c>
    </row>
    <row r="36" spans="2:17" x14ac:dyDescent="0.5">
      <c r="C36" t="s">
        <v>1</v>
      </c>
      <c r="D36" t="s">
        <v>2</v>
      </c>
      <c r="E36" t="s">
        <v>64</v>
      </c>
      <c r="F36" t="s">
        <v>0</v>
      </c>
    </row>
    <row r="37" spans="2:17" x14ac:dyDescent="0.5">
      <c r="B37" t="s">
        <v>1</v>
      </c>
      <c r="C37" s="26">
        <v>1</v>
      </c>
      <c r="D37" s="24">
        <v>6</v>
      </c>
      <c r="E37" s="24">
        <v>2</v>
      </c>
      <c r="F37">
        <f>1/C40</f>
        <v>0.33333333333333331</v>
      </c>
    </row>
    <row r="38" spans="2:17" x14ac:dyDescent="0.5">
      <c r="B38" t="s">
        <v>2</v>
      </c>
      <c r="C38">
        <f>1/D37</f>
        <v>0.16666666666666666</v>
      </c>
      <c r="D38" s="26">
        <v>1</v>
      </c>
      <c r="E38">
        <f>1/D39</f>
        <v>0.1111111111111111</v>
      </c>
      <c r="F38">
        <f>1/D40</f>
        <v>0.125</v>
      </c>
    </row>
    <row r="39" spans="2:17" x14ac:dyDescent="0.5">
      <c r="B39" t="s">
        <v>64</v>
      </c>
      <c r="C39">
        <f>1/E37</f>
        <v>0.5</v>
      </c>
      <c r="D39" s="24">
        <v>9</v>
      </c>
      <c r="E39" s="26">
        <v>1</v>
      </c>
      <c r="F39">
        <f>1/E40</f>
        <v>0.5</v>
      </c>
    </row>
    <row r="40" spans="2:17" x14ac:dyDescent="0.5">
      <c r="B40" t="s">
        <v>0</v>
      </c>
      <c r="C40" s="24">
        <v>3</v>
      </c>
      <c r="D40" s="24">
        <v>8</v>
      </c>
      <c r="E40" s="24">
        <v>2</v>
      </c>
      <c r="F40" s="26">
        <v>1</v>
      </c>
    </row>
    <row r="41" spans="2:17" x14ac:dyDescent="0.5">
      <c r="B41" s="8" t="s">
        <v>83</v>
      </c>
      <c r="C41" s="4">
        <f>SUM(C37:C40)</f>
        <v>4.666666666666667</v>
      </c>
      <c r="D41" s="4">
        <f t="shared" ref="D41:E41" si="35">SUM(D37:D40)</f>
        <v>24</v>
      </c>
      <c r="E41" s="4">
        <f t="shared" si="35"/>
        <v>5.1111111111111107</v>
      </c>
      <c r="F41" s="4">
        <f>SUM(F37:F40)</f>
        <v>1.9583333333333333</v>
      </c>
      <c r="M41" s="6" t="s">
        <v>80</v>
      </c>
    </row>
    <row r="42" spans="2:17" x14ac:dyDescent="0.5">
      <c r="M42" s="2" t="s">
        <v>73</v>
      </c>
    </row>
    <row r="43" spans="2:17" x14ac:dyDescent="0.5">
      <c r="C43" s="4" t="s">
        <v>1</v>
      </c>
      <c r="D43" s="4" t="s">
        <v>2</v>
      </c>
      <c r="E43" s="4" t="s">
        <v>64</v>
      </c>
      <c r="F43" s="4" t="s">
        <v>0</v>
      </c>
      <c r="G43" s="2" t="s">
        <v>79</v>
      </c>
    </row>
    <row r="44" spans="2:17" x14ac:dyDescent="0.5">
      <c r="B44" t="s">
        <v>1</v>
      </c>
      <c r="C44">
        <f>C37/C$41</f>
        <v>0.21428571428571427</v>
      </c>
      <c r="D44">
        <f t="shared" ref="D44:F44" si="36">D37/D$41</f>
        <v>0.25</v>
      </c>
      <c r="E44">
        <f t="shared" si="36"/>
        <v>0.39130434782608697</v>
      </c>
      <c r="F44">
        <f t="shared" si="36"/>
        <v>0.1702127659574468</v>
      </c>
      <c r="G44" s="9">
        <f>SUM(C44:F44)/4</f>
        <v>0.25645070701731204</v>
      </c>
      <c r="M44" t="s">
        <v>1</v>
      </c>
      <c r="N44" s="34">
        <f>C37*G$44+D37*G$45+E37*G$46+F37*G$47</f>
        <v>1.1239436955787556</v>
      </c>
      <c r="O44" s="35">
        <f>N44/G44</f>
        <v>4.3826890112760823</v>
      </c>
      <c r="Q44" t="s">
        <v>75</v>
      </c>
    </row>
    <row r="45" spans="2:17" x14ac:dyDescent="0.5">
      <c r="B45" t="s">
        <v>2</v>
      </c>
      <c r="C45">
        <f t="shared" ref="C45:F45" si="37">C38/C$41</f>
        <v>3.5714285714285712E-2</v>
      </c>
      <c r="D45">
        <f t="shared" si="37"/>
        <v>4.1666666666666664E-2</v>
      </c>
      <c r="E45">
        <f t="shared" si="37"/>
        <v>2.1739130434782608E-2</v>
      </c>
      <c r="F45">
        <f t="shared" si="37"/>
        <v>6.3829787234042562E-2</v>
      </c>
      <c r="G45" s="9">
        <f>SUM(C45:F45)/4</f>
        <v>4.0737467512444392E-2</v>
      </c>
      <c r="M45" t="s">
        <v>2</v>
      </c>
      <c r="N45" s="34">
        <f t="shared" ref="N45:N47" si="38">C38*G$44+D38*G$45+E38*G$46+F38*G$47</f>
        <v>0.16809075040747104</v>
      </c>
      <c r="O45" s="35">
        <f>N45/G45</f>
        <v>4.1261953840435233</v>
      </c>
      <c r="Q45" s="36">
        <f>(O48-4)/(0.9*3)</f>
        <v>8.9157587932731583E-2</v>
      </c>
    </row>
    <row r="46" spans="2:17" x14ac:dyDescent="0.5">
      <c r="B46" t="s">
        <v>64</v>
      </c>
      <c r="C46">
        <f t="shared" ref="C46:F46" si="39">C39/C$41</f>
        <v>0.10714285714285714</v>
      </c>
      <c r="D46">
        <f t="shared" si="39"/>
        <v>0.375</v>
      </c>
      <c r="E46">
        <f t="shared" si="39"/>
        <v>0.19565217391304349</v>
      </c>
      <c r="F46">
        <f t="shared" si="39"/>
        <v>0.25531914893617025</v>
      </c>
      <c r="G46" s="9">
        <f>SUM(C46:F46)/4</f>
        <v>0.23327854499801773</v>
      </c>
      <c r="M46" t="s">
        <v>64</v>
      </c>
      <c r="N46" s="34">
        <f t="shared" si="38"/>
        <v>0.96290774635478615</v>
      </c>
      <c r="O46" s="35">
        <f t="shared" ref="O46:O47" si="40">N46/G46</f>
        <v>4.1277167017779899</v>
      </c>
    </row>
    <row r="47" spans="2:17" x14ac:dyDescent="0.5">
      <c r="B47" t="s">
        <v>0</v>
      </c>
      <c r="C47">
        <f t="shared" ref="C47:F47" si="41">C40/C$41</f>
        <v>0.64285714285714279</v>
      </c>
      <c r="D47">
        <f t="shared" si="41"/>
        <v>0.33333333333333331</v>
      </c>
      <c r="E47">
        <f t="shared" si="41"/>
        <v>0.39130434782608697</v>
      </c>
      <c r="F47">
        <f t="shared" si="41"/>
        <v>0.5106382978723405</v>
      </c>
      <c r="G47" s="9">
        <f>SUM(C47:F47)/4</f>
        <v>0.46953328047222587</v>
      </c>
      <c r="M47" t="s">
        <v>0</v>
      </c>
      <c r="N47" s="34">
        <f t="shared" si="38"/>
        <v>2.0313422316197522</v>
      </c>
      <c r="O47" s="35">
        <f t="shared" si="40"/>
        <v>4.3263008525759048</v>
      </c>
    </row>
    <row r="48" spans="2:17" x14ac:dyDescent="0.5">
      <c r="B48" s="2" t="s">
        <v>83</v>
      </c>
      <c r="C48" s="4">
        <f>SUM(C44:C47)</f>
        <v>1</v>
      </c>
      <c r="D48" s="4">
        <f t="shared" ref="D48:G48" si="42">SUM(D44:D47)</f>
        <v>1</v>
      </c>
      <c r="E48" s="4">
        <f t="shared" si="42"/>
        <v>1</v>
      </c>
      <c r="F48" s="4">
        <f t="shared" si="42"/>
        <v>1</v>
      </c>
      <c r="G48" s="4">
        <f t="shared" si="42"/>
        <v>1</v>
      </c>
      <c r="O48" s="4">
        <f>SUM(O44:O47)/4</f>
        <v>4.2407254874183753</v>
      </c>
    </row>
    <row r="49" spans="2:5" x14ac:dyDescent="0.5">
      <c r="B49" t="s">
        <v>82</v>
      </c>
    </row>
    <row r="50" spans="2:5" x14ac:dyDescent="0.5">
      <c r="E50" t="s">
        <v>86</v>
      </c>
    </row>
    <row r="51" spans="2:5" x14ac:dyDescent="0.5">
      <c r="B51" s="3" t="s">
        <v>61</v>
      </c>
      <c r="C51" s="27">
        <f>K8*$G$44+K15*$G$45+K22*$G$46+K29*$G$47</f>
        <v>0.2355265373814992</v>
      </c>
      <c r="D51" t="s">
        <v>78</v>
      </c>
      <c r="E51" s="38">
        <v>3</v>
      </c>
    </row>
    <row r="52" spans="2:5" x14ac:dyDescent="0.5">
      <c r="B52" s="3" t="s">
        <v>62</v>
      </c>
      <c r="C52" s="28">
        <f>K9*$G$44+K16*$G$45+K23*$G$46+K30*$G$47</f>
        <v>0.4390051512403052</v>
      </c>
      <c r="D52" t="s">
        <v>77</v>
      </c>
      <c r="E52" s="38">
        <v>1</v>
      </c>
    </row>
    <row r="53" spans="2:5" x14ac:dyDescent="0.5">
      <c r="B53" s="3" t="s">
        <v>63</v>
      </c>
      <c r="C53" s="5">
        <f>K10*$G$44+K17*$G$45+K24*$G$46+K31*$G$47</f>
        <v>0.32546831137819554</v>
      </c>
      <c r="E53" s="38">
        <v>2</v>
      </c>
    </row>
  </sheetData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R56"/>
  <sheetViews>
    <sheetView zoomScaleNormal="100" workbookViewId="0">
      <selection activeCell="C31" sqref="C31"/>
    </sheetView>
  </sheetViews>
  <sheetFormatPr defaultColWidth="9.1171875" defaultRowHeight="11.7" x14ac:dyDescent="0.4"/>
  <cols>
    <col min="1" max="1" width="2.1171875" style="10" customWidth="1"/>
    <col min="2" max="2" width="25.41015625" style="10" customWidth="1"/>
    <col min="3" max="16384" width="9.1171875" style="10"/>
  </cols>
  <sheetData>
    <row r="2" spans="2:15" x14ac:dyDescent="0.4">
      <c r="C2" s="10" t="s">
        <v>6</v>
      </c>
    </row>
    <row r="3" spans="2:15" x14ac:dyDescent="0.4"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  <c r="I3" s="10" t="s">
        <v>16</v>
      </c>
    </row>
    <row r="4" spans="2:15" x14ac:dyDescent="0.4">
      <c r="B4" s="10" t="s">
        <v>20</v>
      </c>
      <c r="C4" s="10" t="s">
        <v>7</v>
      </c>
      <c r="D4" s="10">
        <v>6</v>
      </c>
      <c r="E4" s="10">
        <v>10</v>
      </c>
      <c r="F4" s="10">
        <v>23</v>
      </c>
      <c r="G4" s="10">
        <v>99</v>
      </c>
      <c r="H4" s="10">
        <v>1.25</v>
      </c>
      <c r="I4" s="10">
        <v>250</v>
      </c>
    </row>
    <row r="5" spans="2:15" x14ac:dyDescent="0.4">
      <c r="C5" s="10" t="s">
        <v>8</v>
      </c>
      <c r="D5" s="10">
        <v>4</v>
      </c>
      <c r="E5" s="10">
        <v>11</v>
      </c>
      <c r="F5" s="10">
        <v>22</v>
      </c>
      <c r="G5" s="10">
        <v>105</v>
      </c>
      <c r="H5" s="10">
        <v>3.5</v>
      </c>
      <c r="I5" s="10">
        <v>248</v>
      </c>
    </row>
    <row r="6" spans="2:15" x14ac:dyDescent="0.4">
      <c r="C6" s="10" t="s">
        <v>9</v>
      </c>
      <c r="D6" s="10">
        <v>4</v>
      </c>
      <c r="E6" s="10">
        <v>13</v>
      </c>
      <c r="F6" s="10">
        <v>25</v>
      </c>
      <c r="G6" s="10">
        <v>95</v>
      </c>
      <c r="H6" s="10">
        <v>2.5</v>
      </c>
      <c r="I6" s="10">
        <v>249</v>
      </c>
    </row>
    <row r="7" spans="2:15" x14ac:dyDescent="0.4">
      <c r="C7" s="10" t="s">
        <v>10</v>
      </c>
      <c r="D7" s="10">
        <v>5</v>
      </c>
      <c r="E7" s="10">
        <v>12</v>
      </c>
      <c r="F7" s="10">
        <v>20</v>
      </c>
      <c r="G7" s="10">
        <v>74</v>
      </c>
      <c r="H7" s="10">
        <v>1.75</v>
      </c>
      <c r="I7" s="10">
        <v>252</v>
      </c>
      <c r="J7" s="14" t="s">
        <v>83</v>
      </c>
    </row>
    <row r="8" spans="2:15" x14ac:dyDescent="0.4">
      <c r="B8" s="10" t="s">
        <v>17</v>
      </c>
      <c r="C8" s="10" t="s">
        <v>21</v>
      </c>
      <c r="D8" s="15">
        <v>0.2</v>
      </c>
      <c r="E8" s="15">
        <v>0.1</v>
      </c>
      <c r="F8" s="15">
        <v>0.3</v>
      </c>
      <c r="G8" s="15">
        <v>0.1</v>
      </c>
      <c r="H8" s="15">
        <v>0.1</v>
      </c>
      <c r="I8" s="15">
        <v>0.2</v>
      </c>
      <c r="J8" s="37">
        <f>SUM(D8:I8)</f>
        <v>1</v>
      </c>
    </row>
    <row r="9" spans="2:15" x14ac:dyDescent="0.4">
      <c r="B9" s="10" t="s">
        <v>19</v>
      </c>
    </row>
    <row r="10" spans="2:15" x14ac:dyDescent="0.4">
      <c r="B10" s="10" t="s">
        <v>18</v>
      </c>
    </row>
    <row r="12" spans="2:15" x14ac:dyDescent="0.4">
      <c r="B12" s="10" t="s">
        <v>22</v>
      </c>
      <c r="C12" s="10" t="s">
        <v>25</v>
      </c>
      <c r="E12" s="11" t="s">
        <v>3</v>
      </c>
      <c r="F12" s="11" t="s">
        <v>4</v>
      </c>
      <c r="G12" s="11" t="s">
        <v>5</v>
      </c>
      <c r="H12" s="11" t="s">
        <v>26</v>
      </c>
      <c r="J12" s="10" t="s">
        <v>27</v>
      </c>
      <c r="L12" s="11" t="s">
        <v>3</v>
      </c>
      <c r="M12" s="11" t="s">
        <v>4</v>
      </c>
      <c r="N12" s="11" t="s">
        <v>5</v>
      </c>
      <c r="O12" s="11" t="s">
        <v>26</v>
      </c>
    </row>
    <row r="13" spans="2:15" x14ac:dyDescent="0.4">
      <c r="B13" s="10" t="s">
        <v>23</v>
      </c>
      <c r="D13" s="11" t="s">
        <v>3</v>
      </c>
      <c r="E13" s="10">
        <f>$D$4-$D$4</f>
        <v>0</v>
      </c>
      <c r="F13" s="10">
        <f>$D$4-$D$5</f>
        <v>2</v>
      </c>
      <c r="G13" s="10">
        <f>$D$4-$D$6</f>
        <v>2</v>
      </c>
      <c r="H13" s="10">
        <f>$D$4-$D$7</f>
        <v>1</v>
      </c>
      <c r="K13" s="11" t="s">
        <v>3</v>
      </c>
      <c r="L13" s="10">
        <f>$E$4-$E$4</f>
        <v>0</v>
      </c>
      <c r="M13" s="10">
        <f>$E$4-$E$5</f>
        <v>-1</v>
      </c>
      <c r="N13" s="10">
        <f>$E$4-$E$6</f>
        <v>-3</v>
      </c>
      <c r="O13" s="10">
        <f>$E$4-$E$7</f>
        <v>-2</v>
      </c>
    </row>
    <row r="14" spans="2:15" x14ac:dyDescent="0.4">
      <c r="B14" s="10" t="s">
        <v>24</v>
      </c>
      <c r="D14" s="11" t="s">
        <v>4</v>
      </c>
      <c r="E14" s="10">
        <f>$D$5-$D$4</f>
        <v>-2</v>
      </c>
      <c r="F14" s="10">
        <f>$D$5-$D$5</f>
        <v>0</v>
      </c>
      <c r="G14" s="10">
        <f>$D$5-$D$6</f>
        <v>0</v>
      </c>
      <c r="H14" s="10">
        <f>$D$5-$D$7</f>
        <v>-1</v>
      </c>
      <c r="K14" s="11" t="s">
        <v>4</v>
      </c>
      <c r="L14" s="10">
        <f>$E$5-$E$4</f>
        <v>1</v>
      </c>
      <c r="M14" s="10">
        <f>$E$5-$E$5</f>
        <v>0</v>
      </c>
      <c r="N14" s="10">
        <f>$E$5-$E$6</f>
        <v>-2</v>
      </c>
      <c r="O14" s="10">
        <f>$E$5-$E$7</f>
        <v>-1</v>
      </c>
    </row>
    <row r="15" spans="2:15" x14ac:dyDescent="0.4">
      <c r="D15" s="11" t="s">
        <v>5</v>
      </c>
      <c r="E15" s="10">
        <f>$D$6-$D$4</f>
        <v>-2</v>
      </c>
      <c r="F15" s="10">
        <f>$D$6-$D$5</f>
        <v>0</v>
      </c>
      <c r="G15" s="10">
        <f>$D$6-$D$6</f>
        <v>0</v>
      </c>
      <c r="H15" s="10">
        <f>$D$6-$D$7</f>
        <v>-1</v>
      </c>
      <c r="K15" s="11" t="s">
        <v>5</v>
      </c>
      <c r="L15" s="10">
        <f>$E$6-$E$4</f>
        <v>3</v>
      </c>
      <c r="M15" s="10">
        <f>$E$6-$E$5</f>
        <v>2</v>
      </c>
      <c r="N15" s="10">
        <f>$E$6-$E$6</f>
        <v>0</v>
      </c>
      <c r="O15" s="10">
        <f>$E$6-$E$7</f>
        <v>1</v>
      </c>
    </row>
    <row r="16" spans="2:15" x14ac:dyDescent="0.4">
      <c r="D16" s="11" t="s">
        <v>26</v>
      </c>
      <c r="E16" s="10">
        <f>$D$7-$D$4</f>
        <v>-1</v>
      </c>
      <c r="F16" s="10">
        <f>$D$7-$D$5</f>
        <v>1</v>
      </c>
      <c r="G16" s="10">
        <f>$D$7-$D$6</f>
        <v>1</v>
      </c>
      <c r="H16" s="10">
        <f>$D$7-$D$7</f>
        <v>0</v>
      </c>
      <c r="K16" s="11" t="s">
        <v>26</v>
      </c>
      <c r="L16" s="10">
        <f>$E$7-$E$4</f>
        <v>2</v>
      </c>
      <c r="M16" s="10">
        <f>$E$7-$E$5</f>
        <v>1</v>
      </c>
      <c r="N16" s="10">
        <f>$E$7-$E$6</f>
        <v>-1</v>
      </c>
      <c r="O16" s="10">
        <f>$E$7-$E$7</f>
        <v>0</v>
      </c>
    </row>
    <row r="18" spans="2:15" x14ac:dyDescent="0.4">
      <c r="C18" s="10" t="s">
        <v>28</v>
      </c>
      <c r="E18" s="11" t="s">
        <v>3</v>
      </c>
      <c r="F18" s="11" t="s">
        <v>4</v>
      </c>
      <c r="G18" s="11" t="s">
        <v>5</v>
      </c>
      <c r="H18" s="11" t="s">
        <v>26</v>
      </c>
      <c r="J18" s="10" t="s">
        <v>29</v>
      </c>
      <c r="L18" s="11" t="s">
        <v>3</v>
      </c>
      <c r="M18" s="11" t="s">
        <v>4</v>
      </c>
      <c r="N18" s="11" t="s">
        <v>5</v>
      </c>
      <c r="O18" s="11" t="s">
        <v>26</v>
      </c>
    </row>
    <row r="19" spans="2:15" x14ac:dyDescent="0.4">
      <c r="D19" s="11" t="s">
        <v>3</v>
      </c>
      <c r="E19" s="10">
        <f>$F$4-$F$4</f>
        <v>0</v>
      </c>
      <c r="F19" s="10">
        <f>$F$4-$F$5</f>
        <v>1</v>
      </c>
      <c r="G19" s="10">
        <f>$F$4-$F$6</f>
        <v>-2</v>
      </c>
      <c r="H19" s="10">
        <f>$F$4-$F$7</f>
        <v>3</v>
      </c>
      <c r="K19" s="11" t="s">
        <v>3</v>
      </c>
      <c r="L19" s="10">
        <f>$G$4-$G$4</f>
        <v>0</v>
      </c>
      <c r="M19" s="10">
        <f>$G$4-$G$5</f>
        <v>-6</v>
      </c>
      <c r="N19" s="10">
        <f>$G$4-$G$6</f>
        <v>4</v>
      </c>
      <c r="O19" s="10">
        <f>$G$4-$G$7</f>
        <v>25</v>
      </c>
    </row>
    <row r="20" spans="2:15" x14ac:dyDescent="0.4">
      <c r="D20" s="11" t="s">
        <v>4</v>
      </c>
      <c r="E20" s="10">
        <f>$F$5-$F$4</f>
        <v>-1</v>
      </c>
      <c r="F20" s="10">
        <f>$F$5-$F$5</f>
        <v>0</v>
      </c>
      <c r="G20" s="10">
        <f>$F$5-$F$6</f>
        <v>-3</v>
      </c>
      <c r="H20" s="10">
        <f>$F$5-$F$7</f>
        <v>2</v>
      </c>
      <c r="K20" s="11" t="s">
        <v>4</v>
      </c>
      <c r="L20" s="10">
        <f>$G$5-$G$4</f>
        <v>6</v>
      </c>
      <c r="M20" s="10">
        <f>$G$5-$G$5</f>
        <v>0</v>
      </c>
      <c r="N20" s="10">
        <f>$G$5-$G$6</f>
        <v>10</v>
      </c>
      <c r="O20" s="10">
        <f>$G$5-$G$7</f>
        <v>31</v>
      </c>
    </row>
    <row r="21" spans="2:15" x14ac:dyDescent="0.4">
      <c r="D21" s="11" t="s">
        <v>5</v>
      </c>
      <c r="E21" s="10">
        <f>$F$6-$F$4</f>
        <v>2</v>
      </c>
      <c r="F21" s="10">
        <f>$F$6-$F$5</f>
        <v>3</v>
      </c>
      <c r="G21" s="10">
        <f>$F$6-$F$6</f>
        <v>0</v>
      </c>
      <c r="H21" s="10">
        <f>$F$6-$F$7</f>
        <v>5</v>
      </c>
      <c r="K21" s="11" t="s">
        <v>5</v>
      </c>
      <c r="L21" s="10">
        <f>$G$6-$G$4</f>
        <v>-4</v>
      </c>
      <c r="M21" s="10">
        <f>$G$6-$G$5</f>
        <v>-10</v>
      </c>
      <c r="N21" s="10">
        <f>$G$6-$G$6</f>
        <v>0</v>
      </c>
      <c r="O21" s="10">
        <f>$G$6-$G$7</f>
        <v>21</v>
      </c>
    </row>
    <row r="22" spans="2:15" x14ac:dyDescent="0.4">
      <c r="D22" s="11" t="s">
        <v>26</v>
      </c>
      <c r="E22" s="10">
        <f>$F$7-$F$4</f>
        <v>-3</v>
      </c>
      <c r="F22" s="10">
        <f>$F$7-$F$5</f>
        <v>-2</v>
      </c>
      <c r="G22" s="10">
        <f>$F$7-$F$6</f>
        <v>-5</v>
      </c>
      <c r="H22" s="10">
        <f>$F$7-$F$7</f>
        <v>0</v>
      </c>
      <c r="K22" s="11" t="s">
        <v>26</v>
      </c>
      <c r="L22" s="10">
        <f>$G$7-$G$4</f>
        <v>-25</v>
      </c>
      <c r="M22" s="10">
        <f>$G$7-$G$5</f>
        <v>-31</v>
      </c>
      <c r="N22" s="10">
        <f>$G$7-$G$6</f>
        <v>-21</v>
      </c>
      <c r="O22" s="10">
        <f>$G$7-$G$7</f>
        <v>0</v>
      </c>
    </row>
    <row r="24" spans="2:15" x14ac:dyDescent="0.4">
      <c r="C24" s="10" t="s">
        <v>31</v>
      </c>
      <c r="E24" s="11" t="s">
        <v>3</v>
      </c>
      <c r="F24" s="11" t="s">
        <v>4</v>
      </c>
      <c r="G24" s="11" t="s">
        <v>5</v>
      </c>
      <c r="H24" s="11" t="s">
        <v>26</v>
      </c>
      <c r="J24" s="10" t="s">
        <v>30</v>
      </c>
      <c r="L24" s="11" t="s">
        <v>3</v>
      </c>
      <c r="M24" s="11" t="s">
        <v>4</v>
      </c>
      <c r="N24" s="11" t="s">
        <v>5</v>
      </c>
      <c r="O24" s="11" t="s">
        <v>26</v>
      </c>
    </row>
    <row r="25" spans="2:15" x14ac:dyDescent="0.4">
      <c r="D25" s="11" t="s">
        <v>3</v>
      </c>
      <c r="E25" s="10">
        <f>$H$4-$H$4</f>
        <v>0</v>
      </c>
      <c r="F25" s="10">
        <f>$H$4-$H$5</f>
        <v>-2.25</v>
      </c>
      <c r="G25" s="10">
        <f>$H$4-$H$6</f>
        <v>-1.25</v>
      </c>
      <c r="H25" s="10">
        <f>$H$4-$H$7</f>
        <v>-0.5</v>
      </c>
      <c r="K25" s="11" t="s">
        <v>3</v>
      </c>
      <c r="L25" s="10">
        <f>$I$4-$I$4</f>
        <v>0</v>
      </c>
      <c r="M25" s="10">
        <f>$I$4-$I$5</f>
        <v>2</v>
      </c>
      <c r="N25" s="10">
        <f>$I$4-$I$6</f>
        <v>1</v>
      </c>
      <c r="O25" s="10">
        <f>$I$4-$I$7</f>
        <v>-2</v>
      </c>
    </row>
    <row r="26" spans="2:15" x14ac:dyDescent="0.4">
      <c r="D26" s="11" t="s">
        <v>4</v>
      </c>
      <c r="E26" s="10">
        <f>$H$5-$H$4</f>
        <v>2.25</v>
      </c>
      <c r="F26" s="10">
        <f>$H$5-$H$5</f>
        <v>0</v>
      </c>
      <c r="G26" s="10">
        <f>$H$5-$H$6</f>
        <v>1</v>
      </c>
      <c r="H26" s="10">
        <f>$H$5-$H$7</f>
        <v>1.75</v>
      </c>
      <c r="K26" s="11" t="s">
        <v>4</v>
      </c>
      <c r="L26" s="10">
        <f>$I$5-$I$4</f>
        <v>-2</v>
      </c>
      <c r="M26" s="10">
        <f>$I$5-$I$5</f>
        <v>0</v>
      </c>
      <c r="N26" s="10">
        <f>$I$5-$I$6</f>
        <v>-1</v>
      </c>
      <c r="O26" s="10">
        <f>$I$5-$I$7</f>
        <v>-4</v>
      </c>
    </row>
    <row r="27" spans="2:15" x14ac:dyDescent="0.4">
      <c r="D27" s="11" t="s">
        <v>5</v>
      </c>
      <c r="E27" s="10">
        <f>$H$6-$H$4</f>
        <v>1.25</v>
      </c>
      <c r="F27" s="10">
        <f>$H$6-$H$5</f>
        <v>-1</v>
      </c>
      <c r="G27" s="10">
        <f>$H$6-$H$6</f>
        <v>0</v>
      </c>
      <c r="H27" s="10">
        <f>$H$6-$H$7</f>
        <v>0.75</v>
      </c>
      <c r="K27" s="11" t="s">
        <v>5</v>
      </c>
      <c r="L27" s="10">
        <f>$I$6-$I$4</f>
        <v>-1</v>
      </c>
      <c r="M27" s="10">
        <f>$I$6-$I$5</f>
        <v>1</v>
      </c>
      <c r="N27" s="10">
        <f>$I$6-$I$6</f>
        <v>0</v>
      </c>
      <c r="O27" s="10">
        <f>$I$6-$I$7</f>
        <v>-3</v>
      </c>
    </row>
    <row r="28" spans="2:15" x14ac:dyDescent="0.4">
      <c r="D28" s="11" t="s">
        <v>26</v>
      </c>
      <c r="E28" s="10">
        <f>$H$7-$H$4</f>
        <v>0.5</v>
      </c>
      <c r="F28" s="10">
        <f>$H$7-$H$5</f>
        <v>-1.75</v>
      </c>
      <c r="G28" s="10">
        <f>$H$7-$H$6</f>
        <v>-0.75</v>
      </c>
      <c r="H28" s="10">
        <f>$H$7-$H$7</f>
        <v>0</v>
      </c>
      <c r="K28" s="11" t="s">
        <v>26</v>
      </c>
      <c r="L28" s="10">
        <f>$I$7-$I$4</f>
        <v>2</v>
      </c>
      <c r="M28" s="10">
        <f>$I$7-$I$5</f>
        <v>4</v>
      </c>
      <c r="N28" s="10">
        <f>$I$7-$I$6</f>
        <v>3</v>
      </c>
      <c r="O28" s="10">
        <f>$I$7-$I$7</f>
        <v>0</v>
      </c>
    </row>
    <row r="31" spans="2:15" x14ac:dyDescent="0.4">
      <c r="B31" s="10" t="s">
        <v>32</v>
      </c>
      <c r="C31" s="10" t="s">
        <v>34</v>
      </c>
      <c r="E31" s="11" t="s">
        <v>3</v>
      </c>
      <c r="F31" s="11" t="s">
        <v>4</v>
      </c>
      <c r="G31" s="11" t="s">
        <v>5</v>
      </c>
      <c r="H31" s="11" t="s">
        <v>26</v>
      </c>
      <c r="J31" s="10" t="s">
        <v>35</v>
      </c>
      <c r="L31" s="11" t="s">
        <v>3</v>
      </c>
      <c r="M31" s="11" t="s">
        <v>4</v>
      </c>
      <c r="N31" s="11" t="s">
        <v>5</v>
      </c>
      <c r="O31" s="11" t="s">
        <v>26</v>
      </c>
    </row>
    <row r="32" spans="2:15" x14ac:dyDescent="0.4">
      <c r="B32" s="10" t="s">
        <v>33</v>
      </c>
      <c r="D32" s="11" t="s">
        <v>3</v>
      </c>
      <c r="E32" s="10">
        <f>IF(E13&lt;=0,0,1)</f>
        <v>0</v>
      </c>
      <c r="F32" s="10">
        <f t="shared" ref="F32:H32" si="0">IF(F13&lt;=0,0,1)</f>
        <v>1</v>
      </c>
      <c r="G32" s="10">
        <f t="shared" si="0"/>
        <v>1</v>
      </c>
      <c r="H32" s="10">
        <f t="shared" si="0"/>
        <v>1</v>
      </c>
      <c r="J32" s="10" t="s">
        <v>37</v>
      </c>
      <c r="K32" s="11" t="s">
        <v>3</v>
      </c>
      <c r="L32" s="10">
        <f>IF(L13&lt;=$J$33,0,1)</f>
        <v>0</v>
      </c>
      <c r="M32" s="10">
        <f t="shared" ref="M32:O32" si="1">IF(M13&lt;=$J$33,0,1)</f>
        <v>0</v>
      </c>
      <c r="N32" s="10">
        <f t="shared" si="1"/>
        <v>0</v>
      </c>
      <c r="O32" s="10">
        <f t="shared" si="1"/>
        <v>0</v>
      </c>
    </row>
    <row r="33" spans="3:15" x14ac:dyDescent="0.4">
      <c r="D33" s="11" t="s">
        <v>4</v>
      </c>
      <c r="E33" s="10">
        <f t="shared" ref="E33:H33" si="2">IF(E14&lt;=0,0,1)</f>
        <v>0</v>
      </c>
      <c r="F33" s="10">
        <f t="shared" si="2"/>
        <v>0</v>
      </c>
      <c r="G33" s="10">
        <f t="shared" si="2"/>
        <v>0</v>
      </c>
      <c r="H33" s="10">
        <f t="shared" si="2"/>
        <v>0</v>
      </c>
      <c r="J33" s="12">
        <v>2</v>
      </c>
      <c r="K33" s="11" t="s">
        <v>4</v>
      </c>
      <c r="L33" s="10">
        <f t="shared" ref="L33:O33" si="3">IF(L14&lt;=$J$33,0,1)</f>
        <v>0</v>
      </c>
      <c r="M33" s="10">
        <f t="shared" si="3"/>
        <v>0</v>
      </c>
      <c r="N33" s="10">
        <f t="shared" si="3"/>
        <v>0</v>
      </c>
      <c r="O33" s="10">
        <f t="shared" si="3"/>
        <v>0</v>
      </c>
    </row>
    <row r="34" spans="3:15" x14ac:dyDescent="0.4">
      <c r="D34" s="11" t="s">
        <v>5</v>
      </c>
      <c r="E34" s="10">
        <f t="shared" ref="E34:H34" si="4">IF(E15&lt;=0,0,1)</f>
        <v>0</v>
      </c>
      <c r="F34" s="10">
        <f t="shared" si="4"/>
        <v>0</v>
      </c>
      <c r="G34" s="10">
        <f t="shared" si="4"/>
        <v>0</v>
      </c>
      <c r="H34" s="10">
        <f t="shared" si="4"/>
        <v>0</v>
      </c>
      <c r="K34" s="11" t="s">
        <v>5</v>
      </c>
      <c r="L34" s="10">
        <f t="shared" ref="L34:O34" si="5">IF(L15&lt;=$J$33,0,1)</f>
        <v>1</v>
      </c>
      <c r="M34" s="10">
        <f t="shared" si="5"/>
        <v>0</v>
      </c>
      <c r="N34" s="10">
        <f t="shared" si="5"/>
        <v>0</v>
      </c>
      <c r="O34" s="10">
        <f t="shared" si="5"/>
        <v>0</v>
      </c>
    </row>
    <row r="35" spans="3:15" x14ac:dyDescent="0.4">
      <c r="D35" s="11" t="s">
        <v>26</v>
      </c>
      <c r="E35" s="10">
        <f t="shared" ref="E35:H35" si="6">IF(E16&lt;=0,0,1)</f>
        <v>0</v>
      </c>
      <c r="F35" s="10">
        <f t="shared" si="6"/>
        <v>1</v>
      </c>
      <c r="G35" s="10">
        <f t="shared" si="6"/>
        <v>1</v>
      </c>
      <c r="H35" s="10">
        <f t="shared" si="6"/>
        <v>0</v>
      </c>
      <c r="K35" s="11" t="s">
        <v>26</v>
      </c>
      <c r="L35" s="10">
        <f t="shared" ref="L35:O35" si="7">IF(L16&lt;=$J$33,0,1)</f>
        <v>0</v>
      </c>
      <c r="M35" s="10">
        <f t="shared" si="7"/>
        <v>0</v>
      </c>
      <c r="N35" s="10">
        <f t="shared" si="7"/>
        <v>0</v>
      </c>
      <c r="O35" s="10">
        <f t="shared" si="7"/>
        <v>0</v>
      </c>
    </row>
    <row r="37" spans="3:15" x14ac:dyDescent="0.4">
      <c r="C37" s="10" t="s">
        <v>41</v>
      </c>
      <c r="E37" s="11" t="s">
        <v>3</v>
      </c>
      <c r="F37" s="11" t="s">
        <v>4</v>
      </c>
      <c r="G37" s="11" t="s">
        <v>5</v>
      </c>
      <c r="H37" s="11" t="s">
        <v>26</v>
      </c>
      <c r="J37" s="10" t="s">
        <v>42</v>
      </c>
      <c r="L37" s="11" t="s">
        <v>3</v>
      </c>
      <c r="M37" s="11" t="s">
        <v>4</v>
      </c>
      <c r="N37" s="11" t="s">
        <v>5</v>
      </c>
      <c r="O37" s="11" t="s">
        <v>26</v>
      </c>
    </row>
    <row r="38" spans="3:15" x14ac:dyDescent="0.4">
      <c r="C38" s="10" t="s">
        <v>36</v>
      </c>
      <c r="D38" s="11" t="s">
        <v>3</v>
      </c>
      <c r="E38" s="10">
        <f>IF(E19&lt;=0,0,IF(AND(E19&gt;0,E19&lt;=$C$39),E19/$C$39,1))</f>
        <v>0</v>
      </c>
      <c r="F38" s="10">
        <f t="shared" ref="F38:H38" si="8">IF(F19&lt;=0,0,IF(AND(F19&gt;0,F19&lt;=$C$39),F19/$C$39,1))</f>
        <v>0.25</v>
      </c>
      <c r="G38" s="10">
        <f t="shared" si="8"/>
        <v>0</v>
      </c>
      <c r="H38" s="10">
        <f t="shared" si="8"/>
        <v>0.75</v>
      </c>
      <c r="J38" s="10" t="s">
        <v>37</v>
      </c>
      <c r="K38" s="11" t="s">
        <v>3</v>
      </c>
      <c r="L38" s="10">
        <f>IF(L19&lt;=$J$39,0,IF(AND(L19&gt;$J$39,L19&lt;=$J$41),1/2,1))</f>
        <v>0</v>
      </c>
      <c r="M38" s="10">
        <f t="shared" ref="M38:O38" si="9">IF(M19&lt;=$J$39,0,IF(AND(M19&gt;$J$39,M19&lt;=$J$41),1/2,1))</f>
        <v>0</v>
      </c>
      <c r="N38" s="10">
        <f t="shared" si="9"/>
        <v>0</v>
      </c>
      <c r="O38" s="10">
        <f t="shared" si="9"/>
        <v>1</v>
      </c>
    </row>
    <row r="39" spans="3:15" x14ac:dyDescent="0.4">
      <c r="C39" s="12">
        <v>4</v>
      </c>
      <c r="D39" s="11" t="s">
        <v>4</v>
      </c>
      <c r="E39" s="10">
        <f t="shared" ref="E39:H39" si="10">IF(E20&lt;=0,0,IF(AND(E20&gt;0,E20&lt;=$C$39),E20/$C$39,1))</f>
        <v>0</v>
      </c>
      <c r="F39" s="10">
        <f t="shared" si="10"/>
        <v>0</v>
      </c>
      <c r="G39" s="10">
        <f t="shared" si="10"/>
        <v>0</v>
      </c>
      <c r="H39" s="10">
        <f t="shared" si="10"/>
        <v>0.5</v>
      </c>
      <c r="J39" s="12">
        <v>5</v>
      </c>
      <c r="K39" s="11" t="s">
        <v>4</v>
      </c>
      <c r="L39" s="10">
        <f t="shared" ref="L39:O39" si="11">IF(L20&lt;=$J$39,0,IF(AND(L20&gt;$J$39,L20&lt;=$J$41),1/2,1))</f>
        <v>0.5</v>
      </c>
      <c r="M39" s="10">
        <f t="shared" si="11"/>
        <v>0</v>
      </c>
      <c r="N39" s="10">
        <f t="shared" si="11"/>
        <v>0.5</v>
      </c>
      <c r="O39" s="10">
        <f t="shared" si="11"/>
        <v>1</v>
      </c>
    </row>
    <row r="40" spans="3:15" x14ac:dyDescent="0.4">
      <c r="D40" s="11" t="s">
        <v>5</v>
      </c>
      <c r="E40" s="10">
        <f t="shared" ref="E40:H40" si="12">IF(E21&lt;=0,0,IF(AND(E21&gt;0,E21&lt;=$C$39),E21/$C$39,1))</f>
        <v>0.5</v>
      </c>
      <c r="F40" s="10">
        <f t="shared" si="12"/>
        <v>0.75</v>
      </c>
      <c r="G40" s="10">
        <f t="shared" si="12"/>
        <v>0</v>
      </c>
      <c r="H40" s="10">
        <f t="shared" si="12"/>
        <v>1</v>
      </c>
      <c r="J40" s="10" t="s">
        <v>36</v>
      </c>
      <c r="K40" s="11" t="s">
        <v>5</v>
      </c>
      <c r="L40" s="10">
        <f t="shared" ref="L40:O40" si="13">IF(L21&lt;=$J$39,0,IF(AND(L21&gt;$J$39,L21&lt;=$J$41),1/2,1))</f>
        <v>0</v>
      </c>
      <c r="M40" s="10">
        <f t="shared" si="13"/>
        <v>0</v>
      </c>
      <c r="N40" s="10">
        <f t="shared" si="13"/>
        <v>0</v>
      </c>
      <c r="O40" s="10">
        <f t="shared" si="13"/>
        <v>1</v>
      </c>
    </row>
    <row r="41" spans="3:15" x14ac:dyDescent="0.4">
      <c r="D41" s="11" t="s">
        <v>26</v>
      </c>
      <c r="E41" s="10">
        <f t="shared" ref="E41:H41" si="14">IF(E22&lt;=0,0,IF(AND(E22&gt;0,E22&lt;=$C$39),E22/$C$39,1))</f>
        <v>0</v>
      </c>
      <c r="F41" s="10">
        <f t="shared" si="14"/>
        <v>0</v>
      </c>
      <c r="G41" s="10">
        <f t="shared" si="14"/>
        <v>0</v>
      </c>
      <c r="H41" s="10">
        <f t="shared" si="14"/>
        <v>0</v>
      </c>
      <c r="J41" s="12">
        <v>10</v>
      </c>
      <c r="K41" s="11" t="s">
        <v>26</v>
      </c>
      <c r="L41" s="10">
        <f t="shared" ref="L41:O41" si="15">IF(L22&lt;=$J$39,0,IF(AND(L22&gt;$J$39,L22&lt;=$J$41),1/2,1))</f>
        <v>0</v>
      </c>
      <c r="M41" s="10">
        <f t="shared" si="15"/>
        <v>0</v>
      </c>
      <c r="N41" s="10">
        <f t="shared" si="15"/>
        <v>0</v>
      </c>
      <c r="O41" s="10">
        <f t="shared" si="15"/>
        <v>0</v>
      </c>
    </row>
    <row r="43" spans="3:15" x14ac:dyDescent="0.4">
      <c r="C43" s="10" t="s">
        <v>44</v>
      </c>
      <c r="E43" s="11" t="s">
        <v>3</v>
      </c>
      <c r="F43" s="11" t="s">
        <v>4</v>
      </c>
      <c r="G43" s="11" t="s">
        <v>5</v>
      </c>
      <c r="H43" s="11" t="s">
        <v>26</v>
      </c>
      <c r="J43" s="10" t="s">
        <v>43</v>
      </c>
      <c r="L43" s="11" t="s">
        <v>3</v>
      </c>
      <c r="M43" s="11" t="s">
        <v>4</v>
      </c>
      <c r="N43" s="11" t="s">
        <v>5</v>
      </c>
      <c r="O43" s="11" t="s">
        <v>26</v>
      </c>
    </row>
    <row r="44" spans="3:15" x14ac:dyDescent="0.4">
      <c r="C44" s="10" t="s">
        <v>37</v>
      </c>
      <c r="D44" s="11" t="s">
        <v>3</v>
      </c>
      <c r="E44" s="10">
        <f>IF(E25&lt;=$C$45,0,IF(AND(E25&gt;$C$45,E25&lt;=$C$47),(E25-$C$45)/($C$47-$C$45),1))</f>
        <v>0</v>
      </c>
      <c r="F44" s="10">
        <f t="shared" ref="F44:H44" si="16">IF(F25&lt;=$C$45,0,IF(AND(F25&gt;$C$45,F25&lt;=$C$47),(F25-$C$45)/($C$47-$C$45),1))</f>
        <v>0</v>
      </c>
      <c r="G44" s="10">
        <f t="shared" si="16"/>
        <v>0</v>
      </c>
      <c r="H44" s="10">
        <f t="shared" si="16"/>
        <v>0</v>
      </c>
      <c r="J44" s="10" t="s">
        <v>38</v>
      </c>
      <c r="K44" s="11" t="s">
        <v>3</v>
      </c>
      <c r="L44" s="10">
        <f>IF(L25&lt;=0,0,1-EXP(-(L25^2)/(2*$J$45^2)))</f>
        <v>0</v>
      </c>
      <c r="M44" s="10">
        <f t="shared" ref="M44:O44" si="17">IF(M25&lt;=0,0,1-EXP(-(M25^2)/(2*$J$45^2)))</f>
        <v>0.8646647167633873</v>
      </c>
      <c r="N44" s="10">
        <f t="shared" si="17"/>
        <v>0.39346934028736658</v>
      </c>
      <c r="O44" s="10">
        <f t="shared" si="17"/>
        <v>0</v>
      </c>
    </row>
    <row r="45" spans="3:15" x14ac:dyDescent="0.4">
      <c r="C45" s="12">
        <v>1</v>
      </c>
      <c r="D45" s="11" t="s">
        <v>4</v>
      </c>
      <c r="E45" s="10">
        <f t="shared" ref="E45:H45" si="18">IF(E26&lt;=$C$45,0,IF(AND(E26&gt;$C$45,E26&lt;=$C$47),(E26-$C$45)/($C$47-$C$45),1))</f>
        <v>1</v>
      </c>
      <c r="F45" s="10">
        <f t="shared" si="18"/>
        <v>0</v>
      </c>
      <c r="G45" s="10">
        <f t="shared" si="18"/>
        <v>0</v>
      </c>
      <c r="H45" s="10">
        <f t="shared" si="18"/>
        <v>0.75</v>
      </c>
      <c r="J45" s="12">
        <v>1</v>
      </c>
      <c r="K45" s="11" t="s">
        <v>4</v>
      </c>
      <c r="L45" s="10">
        <f t="shared" ref="L45:O45" si="19">IF(L26&lt;=0,0,1-EXP(-(L26^2)/(2*$J$45^2)))</f>
        <v>0</v>
      </c>
      <c r="M45" s="10">
        <f t="shared" si="19"/>
        <v>0</v>
      </c>
      <c r="N45" s="10">
        <f t="shared" si="19"/>
        <v>0</v>
      </c>
      <c r="O45" s="10">
        <f t="shared" si="19"/>
        <v>0</v>
      </c>
    </row>
    <row r="46" spans="3:15" x14ac:dyDescent="0.4">
      <c r="C46" s="10" t="s">
        <v>36</v>
      </c>
      <c r="D46" s="11" t="s">
        <v>5</v>
      </c>
      <c r="E46" s="10">
        <f t="shared" ref="E46:H46" si="20">IF(E27&lt;=$C$45,0,IF(AND(E27&gt;$C$45,E27&lt;=$C$47),(E27-$C$45)/($C$47-$C$45),1))</f>
        <v>0.25</v>
      </c>
      <c r="F46" s="10">
        <f t="shared" si="20"/>
        <v>0</v>
      </c>
      <c r="G46" s="10">
        <f t="shared" si="20"/>
        <v>0</v>
      </c>
      <c r="H46" s="10">
        <f t="shared" si="20"/>
        <v>0</v>
      </c>
      <c r="K46" s="11" t="s">
        <v>5</v>
      </c>
      <c r="L46" s="10">
        <f t="shared" ref="L46:O46" si="21">IF(L27&lt;=0,0,1-EXP(-(L27^2)/(2*$J$45^2)))</f>
        <v>0</v>
      </c>
      <c r="M46" s="10">
        <f t="shared" si="21"/>
        <v>0.39346934028736658</v>
      </c>
      <c r="N46" s="10">
        <f t="shared" si="21"/>
        <v>0</v>
      </c>
      <c r="O46" s="10">
        <f t="shared" si="21"/>
        <v>0</v>
      </c>
    </row>
    <row r="47" spans="3:15" x14ac:dyDescent="0.4">
      <c r="C47" s="12">
        <v>2</v>
      </c>
      <c r="D47" s="11" t="s">
        <v>26</v>
      </c>
      <c r="E47" s="10">
        <f t="shared" ref="E47:H47" si="22">IF(E28&lt;=$C$45,0,IF(AND(E28&gt;$C$45,E28&lt;=$C$47),(E28-$C$45)/($C$47-$C$45),1))</f>
        <v>0</v>
      </c>
      <c r="F47" s="10">
        <f t="shared" si="22"/>
        <v>0</v>
      </c>
      <c r="G47" s="10">
        <f t="shared" si="22"/>
        <v>0</v>
      </c>
      <c r="H47" s="10">
        <f t="shared" si="22"/>
        <v>0</v>
      </c>
      <c r="K47" s="11" t="s">
        <v>26</v>
      </c>
      <c r="L47" s="10">
        <f t="shared" ref="L47:O47" si="23">IF(L28&lt;=0,0,1-EXP(-(L28^2)/(2*$J$45^2)))</f>
        <v>0.8646647167633873</v>
      </c>
      <c r="M47" s="10">
        <f t="shared" si="23"/>
        <v>0.99966453737209748</v>
      </c>
      <c r="N47" s="10">
        <f t="shared" si="23"/>
        <v>0.98889100346175773</v>
      </c>
      <c r="O47" s="10">
        <f t="shared" si="23"/>
        <v>0</v>
      </c>
    </row>
    <row r="49" spans="2:18" x14ac:dyDescent="0.4">
      <c r="B49" s="10" t="s">
        <v>39</v>
      </c>
      <c r="H49" s="10" t="s">
        <v>45</v>
      </c>
      <c r="L49" s="10" t="s">
        <v>49</v>
      </c>
      <c r="N49" s="10" t="s">
        <v>52</v>
      </c>
      <c r="Q49" s="10" t="s">
        <v>53</v>
      </c>
    </row>
    <row r="50" spans="2:18" x14ac:dyDescent="0.4">
      <c r="B50" s="10" t="s">
        <v>40</v>
      </c>
      <c r="D50" s="11" t="s">
        <v>3</v>
      </c>
      <c r="E50" s="11" t="s">
        <v>4</v>
      </c>
      <c r="F50" s="11" t="s">
        <v>5</v>
      </c>
      <c r="G50" s="11" t="s">
        <v>26</v>
      </c>
      <c r="H50" s="11" t="s">
        <v>47</v>
      </c>
      <c r="I50" s="11" t="s">
        <v>51</v>
      </c>
      <c r="L50" s="11" t="s">
        <v>3</v>
      </c>
      <c r="M50" s="31">
        <f>H51-D55</f>
        <v>0.21789795601915779</v>
      </c>
      <c r="Q50" s="32">
        <v>1</v>
      </c>
      <c r="R50" s="10" t="s">
        <v>55</v>
      </c>
    </row>
    <row r="51" spans="2:18" x14ac:dyDescent="0.4">
      <c r="B51" s="10" t="s">
        <v>46</v>
      </c>
      <c r="C51" s="11" t="s">
        <v>3</v>
      </c>
      <c r="D51" s="10">
        <f>$D$8*E32+$E$8*L32+$F$8*E38+$G$8*L38+$H$8*E44+$I$8*L44</f>
        <v>0</v>
      </c>
      <c r="E51" s="10">
        <f t="shared" ref="E51:G51" si="24">$D$8*F32+$E$8*M32+$F$8*F38+$G$8*M38+$H$8*F44+$I$8*M44</f>
        <v>0.44793294335267753</v>
      </c>
      <c r="F51" s="10">
        <f t="shared" si="24"/>
        <v>0.27869386805747332</v>
      </c>
      <c r="G51" s="10">
        <f t="shared" si="24"/>
        <v>0.52500000000000002</v>
      </c>
      <c r="H51" s="15">
        <f>SUM(D51:G51)/(4-1)</f>
        <v>0.41720893713671697</v>
      </c>
      <c r="L51" s="11" t="s">
        <v>4</v>
      </c>
      <c r="M51" s="30">
        <f>H52-E55</f>
        <v>-0.20885323962819011</v>
      </c>
      <c r="Q51" s="32">
        <v>4</v>
      </c>
      <c r="R51" s="10" t="s">
        <v>54</v>
      </c>
    </row>
    <row r="52" spans="2:18" x14ac:dyDescent="0.4">
      <c r="C52" s="11" t="s">
        <v>4</v>
      </c>
      <c r="D52" s="10">
        <f t="shared" ref="D52:G52" si="25">$D$8*E33+$E$8*L33+$F$8*E39+$G$8*L39+$H$8*E45+$I$8*L45</f>
        <v>0.15000000000000002</v>
      </c>
      <c r="E52" s="10">
        <f t="shared" si="25"/>
        <v>0</v>
      </c>
      <c r="F52" s="10">
        <f t="shared" si="25"/>
        <v>0.05</v>
      </c>
      <c r="G52" s="10">
        <f t="shared" si="25"/>
        <v>0.32500000000000001</v>
      </c>
      <c r="H52" s="15">
        <f>SUM(D52:G52)/(4-1)</f>
        <v>0.17500000000000002</v>
      </c>
      <c r="L52" s="11" t="s">
        <v>5</v>
      </c>
      <c r="M52" s="29">
        <f>H53-F55</f>
        <v>8.4073933102549486E-2</v>
      </c>
      <c r="Q52" s="32">
        <v>2</v>
      </c>
    </row>
    <row r="53" spans="2:18" x14ac:dyDescent="0.4">
      <c r="C53" s="11" t="s">
        <v>5</v>
      </c>
      <c r="D53" s="10">
        <f t="shared" ref="D53:G53" si="26">$D$8*E34+$E$8*L34+$F$8*E40+$G$8*L40+$H$8*E46+$I$8*L46</f>
        <v>0.27500000000000002</v>
      </c>
      <c r="E53" s="10">
        <f t="shared" si="26"/>
        <v>0.30369386805747328</v>
      </c>
      <c r="F53" s="10">
        <f t="shared" si="26"/>
        <v>0</v>
      </c>
      <c r="G53" s="10">
        <f t="shared" si="26"/>
        <v>0.4</v>
      </c>
      <c r="H53" s="15">
        <f>SUM(D53:G53)/(4-1)</f>
        <v>0.32623128935249113</v>
      </c>
      <c r="L53" s="11" t="s">
        <v>26</v>
      </c>
      <c r="M53" s="29">
        <f>H54-G55</f>
        <v>-9.3118649493517169E-2</v>
      </c>
      <c r="Q53" s="32">
        <v>3</v>
      </c>
    </row>
    <row r="54" spans="2:18" x14ac:dyDescent="0.4">
      <c r="C54" s="11" t="s">
        <v>26</v>
      </c>
      <c r="D54" s="10">
        <f t="shared" ref="D54:G54" si="27">$D$8*E35+$E$8*L35+$F$8*E41+$G$8*L41+$H$8*E47+$I$8*L47</f>
        <v>0.17293294335267748</v>
      </c>
      <c r="E54" s="10">
        <f t="shared" si="27"/>
        <v>0.39993290747441951</v>
      </c>
      <c r="F54" s="10">
        <f t="shared" si="27"/>
        <v>0.39777820069235159</v>
      </c>
      <c r="G54" s="10">
        <f t="shared" si="27"/>
        <v>0</v>
      </c>
      <c r="H54" s="15">
        <f>SUM(D54:G54)/(4-1)</f>
        <v>0.32354801717314952</v>
      </c>
    </row>
    <row r="55" spans="2:18" x14ac:dyDescent="0.4">
      <c r="B55" s="10" t="s">
        <v>45</v>
      </c>
      <c r="C55" s="11" t="s">
        <v>48</v>
      </c>
      <c r="D55" s="15">
        <f>SUM(D51:D54)/(4-1)</f>
        <v>0.19931098111755918</v>
      </c>
      <c r="E55" s="15">
        <f t="shared" ref="E55:G55" si="28">SUM(E51:E54)/(4-1)</f>
        <v>0.38385323962819012</v>
      </c>
      <c r="F55" s="15">
        <f t="shared" si="28"/>
        <v>0.24215735624994164</v>
      </c>
      <c r="G55" s="15">
        <f t="shared" si="28"/>
        <v>0.41666666666666669</v>
      </c>
    </row>
    <row r="56" spans="2:18" x14ac:dyDescent="0.4">
      <c r="C56" s="11" t="s">
        <v>50</v>
      </c>
    </row>
  </sheetData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Q44"/>
  <sheetViews>
    <sheetView workbookViewId="0">
      <selection activeCell="U26" sqref="U26"/>
    </sheetView>
  </sheetViews>
  <sheetFormatPr defaultRowHeight="14.35" x14ac:dyDescent="0.5"/>
  <cols>
    <col min="1" max="1" width="1.41015625" customWidth="1"/>
    <col min="2" max="2" width="18.52734375" customWidth="1"/>
    <col min="3" max="3" width="9.87890625" bestFit="1" customWidth="1"/>
    <col min="4" max="4" width="18.3515625" customWidth="1"/>
    <col min="5" max="5" width="18.1171875" customWidth="1"/>
    <col min="11" max="11" width="18.3515625" customWidth="1"/>
    <col min="13" max="13" width="14.1171875" customWidth="1"/>
    <col min="14" max="14" width="18.64453125" customWidth="1"/>
    <col min="16" max="16" width="13.1171875" customWidth="1"/>
  </cols>
  <sheetData>
    <row r="1" spans="2:17" x14ac:dyDescent="0.5">
      <c r="B1" t="s">
        <v>56</v>
      </c>
    </row>
    <row r="3" spans="2:17" x14ac:dyDescent="0.5">
      <c r="B3" s="2" t="s">
        <v>68</v>
      </c>
    </row>
    <row r="4" spans="2:17" x14ac:dyDescent="0.5">
      <c r="B4" s="2" t="s">
        <v>69</v>
      </c>
    </row>
    <row r="5" spans="2:17" x14ac:dyDescent="0.5">
      <c r="B5" s="7" t="s">
        <v>65</v>
      </c>
    </row>
    <row r="6" spans="2:17" x14ac:dyDescent="0.5">
      <c r="B6" s="2" t="s">
        <v>67</v>
      </c>
      <c r="G6" s="2" t="s">
        <v>72</v>
      </c>
      <c r="K6" s="2" t="s">
        <v>81</v>
      </c>
      <c r="M6" s="2" t="s">
        <v>73</v>
      </c>
    </row>
    <row r="7" spans="2:17" x14ac:dyDescent="0.5">
      <c r="C7" s="3" t="s">
        <v>61</v>
      </c>
      <c r="D7" s="3" t="s">
        <v>62</v>
      </c>
      <c r="E7" s="3" t="s">
        <v>63</v>
      </c>
      <c r="H7" s="3" t="s">
        <v>61</v>
      </c>
      <c r="I7" s="3" t="s">
        <v>62</v>
      </c>
      <c r="J7" s="3" t="s">
        <v>63</v>
      </c>
      <c r="K7" s="8" t="s">
        <v>76</v>
      </c>
    </row>
    <row r="8" spans="2:17" x14ac:dyDescent="0.5">
      <c r="B8" s="3" t="s">
        <v>61</v>
      </c>
      <c r="C8" s="3">
        <v>1</v>
      </c>
      <c r="D8" s="3">
        <f>1/C9</f>
        <v>0.2</v>
      </c>
      <c r="E8" s="17">
        <v>4</v>
      </c>
      <c r="G8" s="3" t="s">
        <v>61</v>
      </c>
      <c r="H8" s="3">
        <f t="shared" ref="H8:J10" si="0">C8/C$11</f>
        <v>0.16</v>
      </c>
      <c r="I8" s="3">
        <f t="shared" si="0"/>
        <v>0.15094339622641512</v>
      </c>
      <c r="J8" s="3">
        <f t="shared" si="0"/>
        <v>0.30769230769230771</v>
      </c>
      <c r="K8" s="1">
        <f>AVERAGE(H8:J8)</f>
        <v>0.20621190130624092</v>
      </c>
      <c r="M8" t="s">
        <v>61</v>
      </c>
      <c r="N8">
        <f>C8*K$8+D8*K$9+E8*K$10</f>
        <v>0.6325689404934689</v>
      </c>
      <c r="O8">
        <f>N8/K8</f>
        <v>3.067567567567568</v>
      </c>
      <c r="Q8" t="s">
        <v>75</v>
      </c>
    </row>
    <row r="9" spans="2:17" x14ac:dyDescent="0.5">
      <c r="B9" s="3" t="s">
        <v>62</v>
      </c>
      <c r="C9" s="17">
        <v>5</v>
      </c>
      <c r="D9" s="3">
        <v>1</v>
      </c>
      <c r="E9" s="17">
        <v>8</v>
      </c>
      <c r="G9" s="3" t="s">
        <v>62</v>
      </c>
      <c r="H9" s="3">
        <f t="shared" si="0"/>
        <v>0.8</v>
      </c>
      <c r="I9" s="3">
        <f t="shared" si="0"/>
        <v>0.75471698113207553</v>
      </c>
      <c r="J9" s="3">
        <f t="shared" si="0"/>
        <v>0.61538461538461542</v>
      </c>
      <c r="K9" s="1">
        <f>AVERAGE(H9:J9)</f>
        <v>0.723367198838897</v>
      </c>
      <c r="M9" t="s">
        <v>62</v>
      </c>
      <c r="N9">
        <f>C9*K$8+D9*K$9+E9*K$10</f>
        <v>2.3177939042089988</v>
      </c>
      <c r="O9">
        <f t="shared" ref="O9:O10" si="1">N9/K9</f>
        <v>3.2041733547351527</v>
      </c>
      <c r="Q9">
        <f>(O11-3)/(0.58*2)</f>
        <v>8.2705967619277593E-2</v>
      </c>
    </row>
    <row r="10" spans="2:17" x14ac:dyDescent="0.5">
      <c r="B10" s="3" t="s">
        <v>63</v>
      </c>
      <c r="C10" s="3">
        <f>1/E8</f>
        <v>0.25</v>
      </c>
      <c r="D10" s="3">
        <f>1/E9</f>
        <v>0.125</v>
      </c>
      <c r="E10" s="3">
        <v>1</v>
      </c>
      <c r="G10" s="3" t="s">
        <v>63</v>
      </c>
      <c r="H10" s="3">
        <f t="shared" si="0"/>
        <v>0.04</v>
      </c>
      <c r="I10" s="3">
        <f t="shared" si="0"/>
        <v>9.4339622641509441E-2</v>
      </c>
      <c r="J10" s="3">
        <f t="shared" si="0"/>
        <v>7.6923076923076927E-2</v>
      </c>
      <c r="K10" s="1">
        <f>AVERAGE(H10:J10)</f>
        <v>7.0420899854862121E-2</v>
      </c>
      <c r="M10" t="s">
        <v>63</v>
      </c>
      <c r="N10">
        <f>C10*K$8+D10*K$9+E10*K$10</f>
        <v>0.21239477503628446</v>
      </c>
      <c r="O10">
        <f t="shared" si="1"/>
        <v>3.0160758450123657</v>
      </c>
    </row>
    <row r="11" spans="2:17" x14ac:dyDescent="0.5">
      <c r="B11" s="8" t="s">
        <v>83</v>
      </c>
      <c r="C11" s="3">
        <f>SUM(C8:C10)</f>
        <v>6.25</v>
      </c>
      <c r="D11" s="3">
        <f>SUM(D8:D10)</f>
        <v>1.325</v>
      </c>
      <c r="E11" s="3">
        <f>SUM(E8:E10)</f>
        <v>13</v>
      </c>
      <c r="O11" s="4">
        <f>SUM(O8:O10)/3</f>
        <v>3.095938922438362</v>
      </c>
      <c r="P11" t="s">
        <v>74</v>
      </c>
    </row>
    <row r="13" spans="2:17" x14ac:dyDescent="0.5">
      <c r="B13" s="2" t="s">
        <v>70</v>
      </c>
    </row>
    <row r="14" spans="2:17" x14ac:dyDescent="0.5">
      <c r="C14" s="3" t="s">
        <v>61</v>
      </c>
      <c r="D14" s="3" t="s">
        <v>62</v>
      </c>
      <c r="E14" s="3" t="s">
        <v>63</v>
      </c>
      <c r="H14" s="3" t="s">
        <v>61</v>
      </c>
      <c r="I14" s="3" t="s">
        <v>62</v>
      </c>
      <c r="J14" s="3" t="s">
        <v>63</v>
      </c>
      <c r="K14" s="8" t="s">
        <v>17</v>
      </c>
    </row>
    <row r="15" spans="2:17" x14ac:dyDescent="0.5">
      <c r="B15" s="3" t="s">
        <v>61</v>
      </c>
      <c r="C15" s="3">
        <v>1</v>
      </c>
      <c r="D15" s="17">
        <v>7</v>
      </c>
      <c r="E15" s="3">
        <f>1/C17</f>
        <v>0.33333333333333331</v>
      </c>
      <c r="G15" s="3" t="s">
        <v>61</v>
      </c>
      <c r="H15" s="3">
        <f t="shared" ref="H15:J17" si="2">C15/C$18</f>
        <v>0.24137931034482762</v>
      </c>
      <c r="I15" s="3">
        <f t="shared" si="2"/>
        <v>0.41176470588235292</v>
      </c>
      <c r="J15" s="3">
        <f t="shared" si="2"/>
        <v>0.23076923076923075</v>
      </c>
      <c r="K15" s="1">
        <f>AVERAGE(H15:J15)</f>
        <v>0.29463774899880374</v>
      </c>
      <c r="M15" t="s">
        <v>61</v>
      </c>
      <c r="N15">
        <f>C15*K$15+D15*K$16+E15*K$17</f>
        <v>0.90804597701149414</v>
      </c>
      <c r="O15">
        <f>N15/K15</f>
        <v>3.0819064430714915</v>
      </c>
      <c r="Q15" t="s">
        <v>75</v>
      </c>
    </row>
    <row r="16" spans="2:17" x14ac:dyDescent="0.5">
      <c r="B16" s="3" t="s">
        <v>62</v>
      </c>
      <c r="C16" s="3">
        <f>1/D15</f>
        <v>0.14285714285714285</v>
      </c>
      <c r="D16" s="3">
        <v>1</v>
      </c>
      <c r="E16" s="3">
        <f>1/D17</f>
        <v>0.1111111111111111</v>
      </c>
      <c r="G16" s="3" t="s">
        <v>62</v>
      </c>
      <c r="H16" s="3">
        <f t="shared" si="2"/>
        <v>3.4482758620689655E-2</v>
      </c>
      <c r="I16" s="3">
        <f t="shared" si="2"/>
        <v>5.8823529411764705E-2</v>
      </c>
      <c r="J16" s="3">
        <f t="shared" si="2"/>
        <v>7.6923076923076913E-2</v>
      </c>
      <c r="K16" s="1">
        <f>AVERAGE(H16:J16)</f>
        <v>5.6743121651843753E-2</v>
      </c>
      <c r="M16" t="s">
        <v>62</v>
      </c>
      <c r="N16">
        <f>C16*K$15+D16*K$16+E16*K$17</f>
        <v>0.17090302080160091</v>
      </c>
      <c r="O16">
        <f t="shared" ref="O16:O17" si="3">N16/K16</f>
        <v>3.0118720265374712</v>
      </c>
      <c r="Q16">
        <f>(O18-3)/(0.58*2)</f>
        <v>7.0082391020578422E-2</v>
      </c>
    </row>
    <row r="17" spans="2:17" x14ac:dyDescent="0.5">
      <c r="B17" s="3" t="s">
        <v>63</v>
      </c>
      <c r="C17" s="17">
        <v>3</v>
      </c>
      <c r="D17" s="17">
        <v>9</v>
      </c>
      <c r="E17" s="3">
        <v>1</v>
      </c>
      <c r="G17" s="3" t="s">
        <v>63</v>
      </c>
      <c r="H17" s="3">
        <f t="shared" si="2"/>
        <v>0.72413793103448287</v>
      </c>
      <c r="I17" s="3">
        <f t="shared" si="2"/>
        <v>0.52941176470588236</v>
      </c>
      <c r="J17" s="3">
        <f t="shared" si="2"/>
        <v>0.69230769230769229</v>
      </c>
      <c r="K17" s="1">
        <f>AVERAGE(H17:J17)</f>
        <v>0.64861912934935251</v>
      </c>
      <c r="M17" t="s">
        <v>63</v>
      </c>
      <c r="N17">
        <f>C17*K$15+D17*K$16+E17*K$17</f>
        <v>2.0432204712123574</v>
      </c>
      <c r="O17">
        <f t="shared" si="3"/>
        <v>3.1501082511426506</v>
      </c>
    </row>
    <row r="18" spans="2:17" x14ac:dyDescent="0.5">
      <c r="B18" s="8" t="s">
        <v>83</v>
      </c>
      <c r="C18" s="3">
        <f>SUM(C15:C17)</f>
        <v>4.1428571428571423</v>
      </c>
      <c r="D18" s="3">
        <f>SUM(D15:D17)</f>
        <v>17</v>
      </c>
      <c r="E18" s="3">
        <f>SUM(E15:E17)</f>
        <v>1.4444444444444444</v>
      </c>
      <c r="G18" s="3"/>
      <c r="H18" s="3"/>
      <c r="I18" s="3"/>
      <c r="J18" s="3"/>
      <c r="O18" s="4">
        <f>SUM(O15:O17)/3</f>
        <v>3.081295573583871</v>
      </c>
    </row>
    <row r="20" spans="2:17" x14ac:dyDescent="0.5">
      <c r="B20" s="2" t="s">
        <v>71</v>
      </c>
    </row>
    <row r="21" spans="2:17" x14ac:dyDescent="0.5">
      <c r="C21" s="3" t="s">
        <v>61</v>
      </c>
      <c r="D21" s="3" t="s">
        <v>62</v>
      </c>
      <c r="E21" s="3" t="s">
        <v>63</v>
      </c>
      <c r="H21" s="3" t="s">
        <v>61</v>
      </c>
      <c r="I21" s="3" t="s">
        <v>62</v>
      </c>
      <c r="J21" s="3" t="s">
        <v>63</v>
      </c>
      <c r="K21" s="8" t="s">
        <v>17</v>
      </c>
    </row>
    <row r="22" spans="2:17" x14ac:dyDescent="0.5">
      <c r="B22" s="3" t="s">
        <v>61</v>
      </c>
      <c r="C22" s="3">
        <v>1</v>
      </c>
      <c r="D22" s="17">
        <v>3</v>
      </c>
      <c r="E22" s="17">
        <v>9</v>
      </c>
      <c r="G22" s="3" t="s">
        <v>61</v>
      </c>
      <c r="H22" s="3">
        <f t="shared" ref="H22:J24" si="4">C22/C$25</f>
        <v>0.69230769230769229</v>
      </c>
      <c r="I22" s="3">
        <f t="shared" si="4"/>
        <v>0.72</v>
      </c>
      <c r="J22" s="3">
        <f t="shared" si="4"/>
        <v>0.5625</v>
      </c>
      <c r="K22" s="1">
        <f>AVERAGE(H22:J22)</f>
        <v>0.65826923076923072</v>
      </c>
      <c r="M22" t="s">
        <v>61</v>
      </c>
      <c r="N22">
        <f>C22*K$22+D22*K$23+E22*K$24</f>
        <v>2.0423076923076922</v>
      </c>
      <c r="O22">
        <f>N22/K22</f>
        <v>3.1025416301489921</v>
      </c>
      <c r="Q22" t="s">
        <v>75</v>
      </c>
    </row>
    <row r="23" spans="2:17" x14ac:dyDescent="0.5">
      <c r="B23" s="3" t="s">
        <v>62</v>
      </c>
      <c r="C23" s="3">
        <f>1/D22</f>
        <v>0.33333333333333331</v>
      </c>
      <c r="D23" s="3">
        <v>1</v>
      </c>
      <c r="E23" s="17">
        <v>6</v>
      </c>
      <c r="G23" s="3" t="s">
        <v>62</v>
      </c>
      <c r="H23" s="3">
        <f t="shared" si="4"/>
        <v>0.23076923076923075</v>
      </c>
      <c r="I23" s="3">
        <f t="shared" si="4"/>
        <v>0.24</v>
      </c>
      <c r="J23" s="3">
        <f t="shared" si="4"/>
        <v>0.375</v>
      </c>
      <c r="K23" s="1">
        <f>AVERAGE(H23:J23)</f>
        <v>0.28192307692307689</v>
      </c>
      <c r="M23" t="s">
        <v>62</v>
      </c>
      <c r="N23">
        <f>C23*K$22+D23*K$23+E23*K$24</f>
        <v>0.86019230769230759</v>
      </c>
      <c r="O23">
        <f t="shared" ref="O23:O24" si="5">N23/K23</f>
        <v>3.0511596180081857</v>
      </c>
      <c r="Q23">
        <f>(O25-3)/(0.58*2)</f>
        <v>4.6630959496201267E-2</v>
      </c>
    </row>
    <row r="24" spans="2:17" x14ac:dyDescent="0.5">
      <c r="B24" s="3" t="s">
        <v>63</v>
      </c>
      <c r="C24" s="3">
        <f>1/E22</f>
        <v>0.1111111111111111</v>
      </c>
      <c r="D24" s="3">
        <f>1/E23</f>
        <v>0.16666666666666666</v>
      </c>
      <c r="E24" s="3">
        <v>1</v>
      </c>
      <c r="G24" s="3" t="s">
        <v>63</v>
      </c>
      <c r="H24" s="3">
        <f t="shared" si="4"/>
        <v>7.6923076923076913E-2</v>
      </c>
      <c r="I24" s="3">
        <f t="shared" si="4"/>
        <v>3.9999999999999994E-2</v>
      </c>
      <c r="J24" s="3">
        <f t="shared" si="4"/>
        <v>6.25E-2</v>
      </c>
      <c r="K24" s="1">
        <f>AVERAGE(H24:J24)</f>
        <v>5.9807692307692305E-2</v>
      </c>
      <c r="M24" t="s">
        <v>63</v>
      </c>
      <c r="N24">
        <f>C24*K$22+D24*K$23+E24*K$24</f>
        <v>0.17993589743589741</v>
      </c>
      <c r="O24">
        <f t="shared" si="5"/>
        <v>3.008574490889603</v>
      </c>
    </row>
    <row r="25" spans="2:17" x14ac:dyDescent="0.5">
      <c r="B25" s="3"/>
      <c r="C25" s="3">
        <f>SUM(C22:C24)</f>
        <v>1.4444444444444444</v>
      </c>
      <c r="D25" s="3">
        <f>SUM(D22:D24)</f>
        <v>4.166666666666667</v>
      </c>
      <c r="E25" s="3">
        <f>SUM(E22:E24)</f>
        <v>16</v>
      </c>
      <c r="G25" s="3"/>
      <c r="H25" s="3"/>
      <c r="I25" s="3"/>
      <c r="J25" s="3"/>
      <c r="O25" s="4">
        <f>SUM(O22:O24)/3</f>
        <v>3.0540919130155935</v>
      </c>
    </row>
    <row r="27" spans="2:17" x14ac:dyDescent="0.5">
      <c r="B27" s="6" t="s">
        <v>80</v>
      </c>
    </row>
    <row r="29" spans="2:17" x14ac:dyDescent="0.5">
      <c r="C29" t="s">
        <v>1</v>
      </c>
      <c r="D29" t="s">
        <v>2</v>
      </c>
      <c r="E29" t="s">
        <v>64</v>
      </c>
    </row>
    <row r="30" spans="2:17" x14ac:dyDescent="0.5">
      <c r="B30" t="s">
        <v>1</v>
      </c>
      <c r="C30">
        <v>1</v>
      </c>
      <c r="D30" s="18">
        <v>9</v>
      </c>
      <c r="E30" s="18">
        <v>3</v>
      </c>
    </row>
    <row r="31" spans="2:17" x14ac:dyDescent="0.5">
      <c r="B31" t="s">
        <v>2</v>
      </c>
      <c r="C31">
        <f>1/D30</f>
        <v>0.1111111111111111</v>
      </c>
      <c r="D31">
        <v>1</v>
      </c>
      <c r="E31">
        <f>1/D32</f>
        <v>0.14285714285714285</v>
      </c>
    </row>
    <row r="32" spans="2:17" x14ac:dyDescent="0.5">
      <c r="B32" t="s">
        <v>64</v>
      </c>
      <c r="C32">
        <f>1/E30</f>
        <v>0.33333333333333331</v>
      </c>
      <c r="D32" s="18">
        <v>7</v>
      </c>
      <c r="E32">
        <v>1</v>
      </c>
    </row>
    <row r="33" spans="2:17" x14ac:dyDescent="0.5">
      <c r="C33">
        <f>SUM(C30:C32)</f>
        <v>1.4444444444444444</v>
      </c>
      <c r="D33">
        <f>SUM(D30:D32)</f>
        <v>17</v>
      </c>
      <c r="E33">
        <f>SUM(E30:E32)</f>
        <v>4.1428571428571423</v>
      </c>
    </row>
    <row r="35" spans="2:17" x14ac:dyDescent="0.5">
      <c r="C35" t="s">
        <v>1</v>
      </c>
      <c r="D35" t="s">
        <v>2</v>
      </c>
      <c r="E35" t="s">
        <v>64</v>
      </c>
      <c r="G35" s="2" t="s">
        <v>79</v>
      </c>
    </row>
    <row r="36" spans="2:17" x14ac:dyDescent="0.5">
      <c r="B36" t="s">
        <v>1</v>
      </c>
      <c r="C36">
        <f t="shared" ref="C36:E38" si="6">C30/C$33</f>
        <v>0.69230769230769229</v>
      </c>
      <c r="D36">
        <f t="shared" si="6"/>
        <v>0.52941176470588236</v>
      </c>
      <c r="E36">
        <f t="shared" si="6"/>
        <v>0.72413793103448287</v>
      </c>
      <c r="G36" s="9">
        <f>SUM(C36:E36)/3</f>
        <v>0.64861912934935251</v>
      </c>
      <c r="M36" t="s">
        <v>1</v>
      </c>
      <c r="N36">
        <f>C30*G$36+D30*G$37+E30*G$38</f>
        <v>2.0432204712123578</v>
      </c>
      <c r="O36">
        <f>N36/G36</f>
        <v>3.150108251142651</v>
      </c>
      <c r="Q36" t="s">
        <v>75</v>
      </c>
    </row>
    <row r="37" spans="2:17" x14ac:dyDescent="0.5">
      <c r="B37" t="s">
        <v>2</v>
      </c>
      <c r="C37">
        <f t="shared" si="6"/>
        <v>7.6923076923076913E-2</v>
      </c>
      <c r="D37">
        <f t="shared" si="6"/>
        <v>5.8823529411764705E-2</v>
      </c>
      <c r="E37">
        <f t="shared" si="6"/>
        <v>3.4482758620689655E-2</v>
      </c>
      <c r="G37" s="9">
        <f>SUM(C37:E37)/3</f>
        <v>5.6743121651843753E-2</v>
      </c>
      <c r="M37" t="s">
        <v>2</v>
      </c>
      <c r="N37">
        <f>C31*G$36+D31*G$37+E31*G$38</f>
        <v>0.17090302080160091</v>
      </c>
      <c r="O37">
        <f>N37/G37</f>
        <v>3.0118720265374712</v>
      </c>
      <c r="Q37">
        <f>(O39-3)/(0.58*2)</f>
        <v>7.0082391020578796E-2</v>
      </c>
    </row>
    <row r="38" spans="2:17" x14ac:dyDescent="0.5">
      <c r="B38" t="s">
        <v>64</v>
      </c>
      <c r="C38">
        <f t="shared" si="6"/>
        <v>0.23076923076923075</v>
      </c>
      <c r="D38">
        <f t="shared" si="6"/>
        <v>0.41176470588235292</v>
      </c>
      <c r="E38">
        <f t="shared" si="6"/>
        <v>0.24137931034482762</v>
      </c>
      <c r="G38" s="9">
        <f>SUM(C38:E38)/3</f>
        <v>0.29463774899880374</v>
      </c>
      <c r="M38" t="s">
        <v>64</v>
      </c>
      <c r="N38">
        <f>C32*G$36+D32*G$37+E32*G$38</f>
        <v>0.90804597701149414</v>
      </c>
      <c r="O38">
        <f>N38/G38</f>
        <v>3.0819064430714915</v>
      </c>
    </row>
    <row r="39" spans="2:17" x14ac:dyDescent="0.5">
      <c r="O39" s="33">
        <f>SUM(O36:O38)/3</f>
        <v>3.0812955735838714</v>
      </c>
    </row>
    <row r="40" spans="2:17" x14ac:dyDescent="0.5">
      <c r="B40" t="s">
        <v>82</v>
      </c>
    </row>
    <row r="41" spans="2:17" x14ac:dyDescent="0.5">
      <c r="E41" t="s">
        <v>53</v>
      </c>
    </row>
    <row r="42" spans="2:17" x14ac:dyDescent="0.5">
      <c r="B42" s="3" t="s">
        <v>61</v>
      </c>
      <c r="C42">
        <f>K8*$G$36+K15*$G$37+K22*$G$38</f>
        <v>0.34442261391041334</v>
      </c>
      <c r="E42">
        <v>2</v>
      </c>
    </row>
    <row r="43" spans="2:17" x14ac:dyDescent="0.5">
      <c r="B43" s="3" t="s">
        <v>62</v>
      </c>
      <c r="C43" s="19">
        <f>K9*$G$36+K16*$G$37+K23*$G$38</f>
        <v>0.55547476534099327</v>
      </c>
      <c r="D43" s="2" t="s">
        <v>84</v>
      </c>
      <c r="E43">
        <v>1</v>
      </c>
    </row>
    <row r="44" spans="2:17" x14ac:dyDescent="0.5">
      <c r="B44" s="3" t="s">
        <v>63</v>
      </c>
      <c r="C44">
        <f>K10*$G$36+K17*$G$37+K24*$G$38</f>
        <v>0.10010262074859343</v>
      </c>
      <c r="E44">
        <v>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R46"/>
  <sheetViews>
    <sheetView tabSelected="1" topLeftCell="A10" zoomScaleNormal="100" workbookViewId="0">
      <selection activeCell="Q41" sqref="Q41"/>
    </sheetView>
  </sheetViews>
  <sheetFormatPr defaultColWidth="9.1171875" defaultRowHeight="11.7" x14ac:dyDescent="0.4"/>
  <cols>
    <col min="1" max="1" width="2.1171875" style="10" customWidth="1"/>
    <col min="2" max="2" width="25.41015625" style="10" customWidth="1"/>
    <col min="3" max="16384" width="9.1171875" style="10"/>
  </cols>
  <sheetData>
    <row r="2" spans="2:15" x14ac:dyDescent="0.4">
      <c r="C2" s="10" t="s">
        <v>6</v>
      </c>
    </row>
    <row r="3" spans="2:15" x14ac:dyDescent="0.4">
      <c r="D3" s="10" t="s">
        <v>11</v>
      </c>
      <c r="E3" s="10" t="s">
        <v>12</v>
      </c>
      <c r="F3" s="10" t="s">
        <v>13</v>
      </c>
      <c r="G3" s="10" t="s">
        <v>14</v>
      </c>
    </row>
    <row r="4" spans="2:15" x14ac:dyDescent="0.4">
      <c r="B4" s="10" t="s">
        <v>20</v>
      </c>
      <c r="C4" s="10" t="s">
        <v>57</v>
      </c>
      <c r="D4" s="10">
        <v>3</v>
      </c>
      <c r="E4" s="10">
        <v>6</v>
      </c>
      <c r="F4" s="10">
        <v>7</v>
      </c>
      <c r="G4" s="10">
        <v>8</v>
      </c>
    </row>
    <row r="5" spans="2:15" x14ac:dyDescent="0.4">
      <c r="C5" s="10" t="s">
        <v>58</v>
      </c>
      <c r="D5" s="10">
        <v>5</v>
      </c>
      <c r="E5" s="10">
        <v>4</v>
      </c>
      <c r="F5" s="10">
        <v>7</v>
      </c>
      <c r="G5" s="10">
        <v>9</v>
      </c>
    </row>
    <row r="6" spans="2:15" x14ac:dyDescent="0.4">
      <c r="C6" s="10" t="s">
        <v>59</v>
      </c>
      <c r="D6" s="10">
        <v>10</v>
      </c>
      <c r="E6" s="10">
        <v>2</v>
      </c>
      <c r="F6" s="10">
        <v>5</v>
      </c>
      <c r="G6" s="10">
        <v>4</v>
      </c>
    </row>
    <row r="7" spans="2:15" x14ac:dyDescent="0.4">
      <c r="C7" s="10" t="s">
        <v>60</v>
      </c>
      <c r="D7" s="10">
        <v>4</v>
      </c>
      <c r="E7" s="10">
        <v>8</v>
      </c>
      <c r="F7" s="10">
        <v>5</v>
      </c>
      <c r="G7" s="10">
        <v>2</v>
      </c>
    </row>
    <row r="8" spans="2:15" x14ac:dyDescent="0.4">
      <c r="B8" s="10" t="s">
        <v>17</v>
      </c>
      <c r="C8" s="10" t="s">
        <v>21</v>
      </c>
      <c r="D8" s="13">
        <v>0.2</v>
      </c>
      <c r="E8" s="13">
        <v>0.3</v>
      </c>
      <c r="F8" s="13">
        <v>0.4</v>
      </c>
      <c r="G8" s="13">
        <v>0.1</v>
      </c>
      <c r="H8" s="20">
        <f>SUM(D8:G8)</f>
        <v>1</v>
      </c>
    </row>
    <row r="9" spans="2:15" x14ac:dyDescent="0.4">
      <c r="B9" s="10" t="s">
        <v>19</v>
      </c>
    </row>
    <row r="10" spans="2:15" x14ac:dyDescent="0.4">
      <c r="B10" s="10" t="s">
        <v>18</v>
      </c>
    </row>
    <row r="12" spans="2:15" x14ac:dyDescent="0.4">
      <c r="B12" s="10" t="s">
        <v>22</v>
      </c>
      <c r="C12" s="10" t="s">
        <v>25</v>
      </c>
      <c r="E12" s="11" t="s">
        <v>57</v>
      </c>
      <c r="F12" s="11" t="s">
        <v>58</v>
      </c>
      <c r="G12" s="11" t="s">
        <v>59</v>
      </c>
      <c r="H12" s="11" t="s">
        <v>60</v>
      </c>
      <c r="J12" s="10" t="s">
        <v>27</v>
      </c>
      <c r="L12" s="11" t="s">
        <v>57</v>
      </c>
      <c r="M12" s="11" t="s">
        <v>58</v>
      </c>
      <c r="N12" s="11" t="s">
        <v>59</v>
      </c>
      <c r="O12" s="11" t="s">
        <v>60</v>
      </c>
    </row>
    <row r="13" spans="2:15" x14ac:dyDescent="0.4">
      <c r="B13" s="10" t="s">
        <v>23</v>
      </c>
      <c r="D13" s="11" t="s">
        <v>57</v>
      </c>
      <c r="E13" s="10">
        <f>$D$4-$D$4</f>
        <v>0</v>
      </c>
      <c r="F13" s="10">
        <f>$D$4-$D$5</f>
        <v>-2</v>
      </c>
      <c r="G13" s="10">
        <f>$D$4-$D$6</f>
        <v>-7</v>
      </c>
      <c r="H13" s="10">
        <f>$D$4-$D$7</f>
        <v>-1</v>
      </c>
      <c r="K13" s="11" t="s">
        <v>57</v>
      </c>
      <c r="L13" s="10">
        <f>$E$4-$E$4</f>
        <v>0</v>
      </c>
      <c r="M13" s="10">
        <f>$E$4-$E$5</f>
        <v>2</v>
      </c>
      <c r="N13" s="10">
        <f>$E$4-$E$6</f>
        <v>4</v>
      </c>
      <c r="O13" s="10">
        <f>$E$4-$E$7</f>
        <v>-2</v>
      </c>
    </row>
    <row r="14" spans="2:15" x14ac:dyDescent="0.4">
      <c r="B14" s="10" t="s">
        <v>24</v>
      </c>
      <c r="D14" s="11" t="s">
        <v>58</v>
      </c>
      <c r="E14" s="10">
        <f>$D$5-$D$4</f>
        <v>2</v>
      </c>
      <c r="F14" s="10">
        <f>$D$5-$D$5</f>
        <v>0</v>
      </c>
      <c r="G14" s="10">
        <f>$D$5-$D$6</f>
        <v>-5</v>
      </c>
      <c r="H14" s="10">
        <f>$D$5-$D$7</f>
        <v>1</v>
      </c>
      <c r="K14" s="11" t="s">
        <v>58</v>
      </c>
      <c r="L14" s="10">
        <f>$E$5-$E$4</f>
        <v>-2</v>
      </c>
      <c r="M14" s="10">
        <f>$E$5-$E$5</f>
        <v>0</v>
      </c>
      <c r="N14" s="10">
        <f>$E$5-$E$6</f>
        <v>2</v>
      </c>
      <c r="O14" s="10">
        <f>$E$5-$E$7</f>
        <v>-4</v>
      </c>
    </row>
    <row r="15" spans="2:15" x14ac:dyDescent="0.4">
      <c r="D15" s="11" t="s">
        <v>59</v>
      </c>
      <c r="E15" s="10">
        <f>$D$6-$D$4</f>
        <v>7</v>
      </c>
      <c r="F15" s="10">
        <f>$D$6-$D$5</f>
        <v>5</v>
      </c>
      <c r="G15" s="10">
        <f>$D$6-$D$6</f>
        <v>0</v>
      </c>
      <c r="H15" s="10">
        <f>$D$6-$D$7</f>
        <v>6</v>
      </c>
      <c r="K15" s="11" t="s">
        <v>59</v>
      </c>
      <c r="L15" s="10">
        <f>$E$6-$E$4</f>
        <v>-4</v>
      </c>
      <c r="M15" s="10">
        <f>$E$6-$E$5</f>
        <v>-2</v>
      </c>
      <c r="N15" s="10">
        <f>$E$6-$E$6</f>
        <v>0</v>
      </c>
      <c r="O15" s="10">
        <f>$E$6-$E$7</f>
        <v>-6</v>
      </c>
    </row>
    <row r="16" spans="2:15" x14ac:dyDescent="0.4">
      <c r="D16" s="11" t="s">
        <v>60</v>
      </c>
      <c r="E16" s="10">
        <f>$D$7-$D$4</f>
        <v>1</v>
      </c>
      <c r="F16" s="10">
        <f>$D$7-$D$5</f>
        <v>-1</v>
      </c>
      <c r="G16" s="10">
        <f>$D$7-$D$6</f>
        <v>-6</v>
      </c>
      <c r="H16" s="10">
        <f>$D$7-$D$7</f>
        <v>0</v>
      </c>
      <c r="K16" s="11" t="s">
        <v>60</v>
      </c>
      <c r="L16" s="10">
        <f>$E$7-$E$4</f>
        <v>2</v>
      </c>
      <c r="M16" s="10">
        <f>$E$7-$E$5</f>
        <v>4</v>
      </c>
      <c r="N16" s="10">
        <f>$E$7-$E$6</f>
        <v>6</v>
      </c>
      <c r="O16" s="10">
        <f>$E$7-$E$7</f>
        <v>0</v>
      </c>
    </row>
    <row r="18" spans="2:15" x14ac:dyDescent="0.4">
      <c r="C18" s="10" t="s">
        <v>28</v>
      </c>
      <c r="E18" s="11" t="s">
        <v>57</v>
      </c>
      <c r="F18" s="11" t="s">
        <v>58</v>
      </c>
      <c r="G18" s="11" t="s">
        <v>59</v>
      </c>
      <c r="H18" s="11" t="s">
        <v>60</v>
      </c>
      <c r="J18" s="10" t="s">
        <v>29</v>
      </c>
      <c r="L18" s="11" t="s">
        <v>57</v>
      </c>
      <c r="M18" s="11" t="s">
        <v>58</v>
      </c>
      <c r="N18" s="11" t="s">
        <v>59</v>
      </c>
      <c r="O18" s="11" t="s">
        <v>60</v>
      </c>
    </row>
    <row r="19" spans="2:15" x14ac:dyDescent="0.4">
      <c r="D19" s="11" t="s">
        <v>57</v>
      </c>
      <c r="E19" s="10">
        <f>$F$4-$F$4</f>
        <v>0</v>
      </c>
      <c r="F19" s="10">
        <f>$F$4-$F$5</f>
        <v>0</v>
      </c>
      <c r="G19" s="10">
        <f>$F$4-$F$6</f>
        <v>2</v>
      </c>
      <c r="H19" s="10">
        <f>$F$4-$F$7</f>
        <v>2</v>
      </c>
      <c r="K19" s="11" t="s">
        <v>57</v>
      </c>
      <c r="L19" s="10">
        <f>$G$4-$G$4</f>
        <v>0</v>
      </c>
      <c r="M19" s="10">
        <f>$G$4-$G$5</f>
        <v>-1</v>
      </c>
      <c r="N19" s="10">
        <f>$G$4-$G$6</f>
        <v>4</v>
      </c>
      <c r="O19" s="10">
        <f>$G$4-$G$7</f>
        <v>6</v>
      </c>
    </row>
    <row r="20" spans="2:15" x14ac:dyDescent="0.4">
      <c r="D20" s="11" t="s">
        <v>58</v>
      </c>
      <c r="E20" s="10">
        <f>$F$5-$F$4</f>
        <v>0</v>
      </c>
      <c r="F20" s="10">
        <f>$F$5-$F$5</f>
        <v>0</v>
      </c>
      <c r="G20" s="10">
        <f>$F$5-$F$6</f>
        <v>2</v>
      </c>
      <c r="H20" s="10">
        <f>$F$5-$F$7</f>
        <v>2</v>
      </c>
      <c r="K20" s="11" t="s">
        <v>58</v>
      </c>
      <c r="L20" s="10">
        <f>$G$5-$G$4</f>
        <v>1</v>
      </c>
      <c r="M20" s="10">
        <f>$G$5-$G$5</f>
        <v>0</v>
      </c>
      <c r="N20" s="10">
        <f>$G$5-$G$6</f>
        <v>5</v>
      </c>
      <c r="O20" s="10">
        <f>$G$5-$G$7</f>
        <v>7</v>
      </c>
    </row>
    <row r="21" spans="2:15" x14ac:dyDescent="0.4">
      <c r="D21" s="11" t="s">
        <v>59</v>
      </c>
      <c r="E21" s="10">
        <f>$F$6-$F$4</f>
        <v>-2</v>
      </c>
      <c r="F21" s="10">
        <f>$F$6-$F$5</f>
        <v>-2</v>
      </c>
      <c r="G21" s="10">
        <f>$F$6-$F$6</f>
        <v>0</v>
      </c>
      <c r="H21" s="10">
        <f>$F$6-$F$7</f>
        <v>0</v>
      </c>
      <c r="K21" s="11" t="s">
        <v>59</v>
      </c>
      <c r="L21" s="10">
        <f>$G$6-$G$4</f>
        <v>-4</v>
      </c>
      <c r="M21" s="10">
        <f>$G$6-$G$5</f>
        <v>-5</v>
      </c>
      <c r="N21" s="10">
        <f>$G$6-$G$6</f>
        <v>0</v>
      </c>
      <c r="O21" s="10">
        <f>$G$6-$G$7</f>
        <v>2</v>
      </c>
    </row>
    <row r="22" spans="2:15" x14ac:dyDescent="0.4">
      <c r="D22" s="11" t="s">
        <v>60</v>
      </c>
      <c r="E22" s="10">
        <f>$F$7-$F$4</f>
        <v>-2</v>
      </c>
      <c r="F22" s="10">
        <f>$F$7-$F$5</f>
        <v>-2</v>
      </c>
      <c r="G22" s="10">
        <f>$F$7-$F$6</f>
        <v>0</v>
      </c>
      <c r="H22" s="10">
        <f>$F$7-$F$7</f>
        <v>0</v>
      </c>
      <c r="K22" s="11" t="s">
        <v>60</v>
      </c>
      <c r="L22" s="10">
        <f>$G$7-$G$4</f>
        <v>-6</v>
      </c>
      <c r="M22" s="10">
        <f>$G$7-$G$5</f>
        <v>-7</v>
      </c>
      <c r="N22" s="10">
        <f>$G$7-$G$6</f>
        <v>-2</v>
      </c>
      <c r="O22" s="10">
        <f>$G$7-$G$7</f>
        <v>0</v>
      </c>
    </row>
    <row r="26" spans="2:15" x14ac:dyDescent="0.4">
      <c r="B26" s="10" t="s">
        <v>32</v>
      </c>
      <c r="C26" s="10" t="s">
        <v>34</v>
      </c>
      <c r="E26" s="11" t="s">
        <v>57</v>
      </c>
      <c r="F26" s="11" t="s">
        <v>58</v>
      </c>
      <c r="G26" s="11" t="s">
        <v>59</v>
      </c>
      <c r="H26" s="11" t="s">
        <v>60</v>
      </c>
      <c r="J26" s="10" t="s">
        <v>35</v>
      </c>
      <c r="L26" s="11" t="s">
        <v>57</v>
      </c>
      <c r="M26" s="11" t="s">
        <v>58</v>
      </c>
      <c r="N26" s="11" t="s">
        <v>59</v>
      </c>
      <c r="O26" s="11" t="s">
        <v>60</v>
      </c>
    </row>
    <row r="27" spans="2:15" x14ac:dyDescent="0.4">
      <c r="B27" s="10" t="s">
        <v>33</v>
      </c>
      <c r="C27" s="10" t="s">
        <v>38</v>
      </c>
      <c r="D27" s="11" t="s">
        <v>57</v>
      </c>
      <c r="E27" s="10">
        <f>IF(E13&lt;=0,0,1-EXP(-(E13^2)/(2*$C$28^2)))</f>
        <v>0</v>
      </c>
      <c r="F27" s="10">
        <f t="shared" ref="F27:H27" si="0">IF(F13&lt;=0,0,1-EXP(-(F13^2)/(2*$C$28^2)))</f>
        <v>0</v>
      </c>
      <c r="G27" s="10">
        <f t="shared" si="0"/>
        <v>0</v>
      </c>
      <c r="H27" s="10">
        <f t="shared" si="0"/>
        <v>0</v>
      </c>
      <c r="J27" s="10" t="s">
        <v>38</v>
      </c>
      <c r="K27" s="11" t="s">
        <v>57</v>
      </c>
      <c r="L27" s="10">
        <f>IF(L13&lt;=0,0,1-EXP(-(L13^2)/(2*$J$28^2)))</f>
        <v>0</v>
      </c>
      <c r="M27" s="10">
        <f t="shared" ref="M27:O27" si="1">IF(M13&lt;=0,0,1-EXP(-(M13^2)/(2*$J$28^2)))</f>
        <v>0.99966453737209748</v>
      </c>
      <c r="N27" s="10">
        <f t="shared" si="1"/>
        <v>0.99999999999998734</v>
      </c>
      <c r="O27" s="10">
        <f t="shared" si="1"/>
        <v>0</v>
      </c>
    </row>
    <row r="28" spans="2:15" x14ac:dyDescent="0.4">
      <c r="C28" s="11">
        <v>0.5</v>
      </c>
      <c r="D28" s="11" t="s">
        <v>58</v>
      </c>
      <c r="E28" s="10">
        <f t="shared" ref="E28:H28" si="2">IF(E14&lt;=0,0,1-EXP(-(E14^2)/(2*$C$28^2)))</f>
        <v>0.99966453737209748</v>
      </c>
      <c r="F28" s="10">
        <f t="shared" si="2"/>
        <v>0</v>
      </c>
      <c r="G28" s="10">
        <f t="shared" si="2"/>
        <v>0</v>
      </c>
      <c r="H28" s="10">
        <f t="shared" si="2"/>
        <v>0.8646647167633873</v>
      </c>
      <c r="J28" s="12">
        <v>0.5</v>
      </c>
      <c r="K28" s="11" t="s">
        <v>58</v>
      </c>
      <c r="L28" s="10">
        <f t="shared" ref="L28:O28" si="3">IF(L14&lt;=0,0,1-EXP(-(L14^2)/(2*$J$28^2)))</f>
        <v>0</v>
      </c>
      <c r="M28" s="10">
        <f t="shared" si="3"/>
        <v>0</v>
      </c>
      <c r="N28" s="10">
        <f t="shared" si="3"/>
        <v>0.99966453737209748</v>
      </c>
      <c r="O28" s="10">
        <f t="shared" si="3"/>
        <v>0</v>
      </c>
    </row>
    <row r="29" spans="2:15" x14ac:dyDescent="0.4">
      <c r="D29" s="11" t="s">
        <v>59</v>
      </c>
      <c r="E29" s="10">
        <f t="shared" ref="E29:H29" si="4">IF(E15&lt;=0,0,1-EXP(-(E15^2)/(2*$C$28^2)))</f>
        <v>1</v>
      </c>
      <c r="F29" s="10">
        <f t="shared" si="4"/>
        <v>1</v>
      </c>
      <c r="G29" s="10">
        <f t="shared" si="4"/>
        <v>0</v>
      </c>
      <c r="H29" s="10">
        <f t="shared" si="4"/>
        <v>1</v>
      </c>
      <c r="K29" s="11" t="s">
        <v>59</v>
      </c>
      <c r="L29" s="10">
        <f t="shared" ref="L29:O29" si="5">IF(L15&lt;=0,0,1-EXP(-(L15^2)/(2*$J$28^2)))</f>
        <v>0</v>
      </c>
      <c r="M29" s="10">
        <f t="shared" si="5"/>
        <v>0</v>
      </c>
      <c r="N29" s="10">
        <f t="shared" si="5"/>
        <v>0</v>
      </c>
      <c r="O29" s="10">
        <f t="shared" si="5"/>
        <v>0</v>
      </c>
    </row>
    <row r="30" spans="2:15" x14ac:dyDescent="0.4">
      <c r="D30" s="11" t="s">
        <v>60</v>
      </c>
      <c r="E30" s="10">
        <f t="shared" ref="E30:H30" si="6">IF(E16&lt;=0,0,1-EXP(-(E16^2)/(2*$C$28^2)))</f>
        <v>0.8646647167633873</v>
      </c>
      <c r="F30" s="10">
        <f t="shared" si="6"/>
        <v>0</v>
      </c>
      <c r="G30" s="10">
        <f t="shared" si="6"/>
        <v>0</v>
      </c>
      <c r="H30" s="10">
        <f t="shared" si="6"/>
        <v>0</v>
      </c>
      <c r="K30" s="11" t="s">
        <v>60</v>
      </c>
      <c r="L30" s="10">
        <f t="shared" ref="L30:O30" si="7">IF(L16&lt;=0,0,1-EXP(-(L16^2)/(2*$J$28^2)))</f>
        <v>0.99966453737209748</v>
      </c>
      <c r="M30" s="10">
        <f t="shared" si="7"/>
        <v>0.99999999999998734</v>
      </c>
      <c r="N30" s="10">
        <f t="shared" si="7"/>
        <v>1</v>
      </c>
      <c r="O30" s="10">
        <f t="shared" si="7"/>
        <v>0</v>
      </c>
    </row>
    <row r="32" spans="2:15" x14ac:dyDescent="0.4">
      <c r="C32" s="10" t="s">
        <v>41</v>
      </c>
      <c r="E32" s="11" t="s">
        <v>3</v>
      </c>
      <c r="F32" s="11" t="s">
        <v>4</v>
      </c>
      <c r="G32" s="11" t="s">
        <v>5</v>
      </c>
      <c r="H32" s="11" t="s">
        <v>26</v>
      </c>
      <c r="J32" s="10" t="s">
        <v>42</v>
      </c>
      <c r="L32" s="11" t="s">
        <v>3</v>
      </c>
      <c r="M32" s="11" t="s">
        <v>4</v>
      </c>
      <c r="N32" s="11" t="s">
        <v>5</v>
      </c>
      <c r="O32" s="11" t="s">
        <v>26</v>
      </c>
    </row>
    <row r="33" spans="2:18" x14ac:dyDescent="0.4">
      <c r="C33" s="10" t="s">
        <v>38</v>
      </c>
      <c r="D33" s="11" t="s">
        <v>57</v>
      </c>
      <c r="E33" s="10">
        <f>IF(E19&lt;=0,0,1-EXP(-(E19^2)/(2*$C$34^2)))</f>
        <v>0</v>
      </c>
      <c r="F33" s="10">
        <f t="shared" ref="F33:H33" si="8">IF(F19&lt;=0,0,1-EXP(-(F19^2)/(2*$C$34^2)))</f>
        <v>0</v>
      </c>
      <c r="G33" s="10">
        <f t="shared" si="8"/>
        <v>0.99966453737209748</v>
      </c>
      <c r="H33" s="10">
        <f t="shared" si="8"/>
        <v>0.99966453737209748</v>
      </c>
      <c r="J33" s="10" t="s">
        <v>38</v>
      </c>
      <c r="K33" s="11" t="s">
        <v>57</v>
      </c>
      <c r="L33" s="10">
        <f>IF(L19&lt;=0,0,1-EXP(-(L19^2)/(2*$J$34^2)))</f>
        <v>0</v>
      </c>
      <c r="M33" s="10">
        <f t="shared" ref="M33:O33" si="9">IF(M19&lt;=0,0,1-EXP(-(M19^2)/(2*$J$34^2)))</f>
        <v>0</v>
      </c>
      <c r="N33" s="10">
        <f t="shared" si="9"/>
        <v>0.99999999999998734</v>
      </c>
      <c r="O33" s="10">
        <f t="shared" si="9"/>
        <v>1</v>
      </c>
    </row>
    <row r="34" spans="2:18" x14ac:dyDescent="0.4">
      <c r="C34" s="12">
        <v>0.5</v>
      </c>
      <c r="D34" s="11" t="s">
        <v>58</v>
      </c>
      <c r="E34" s="10">
        <f t="shared" ref="E34:H34" si="10">IF(E20&lt;=0,0,1-EXP(-(E20^2)/(2*$C$34^2)))</f>
        <v>0</v>
      </c>
      <c r="F34" s="10">
        <f t="shared" si="10"/>
        <v>0</v>
      </c>
      <c r="G34" s="10">
        <f t="shared" si="10"/>
        <v>0.99966453737209748</v>
      </c>
      <c r="H34" s="10">
        <f t="shared" si="10"/>
        <v>0.99966453737209748</v>
      </c>
      <c r="J34" s="12">
        <v>0.5</v>
      </c>
      <c r="K34" s="11" t="s">
        <v>58</v>
      </c>
      <c r="L34" s="10">
        <f t="shared" ref="L34:O34" si="11">IF(L20&lt;=0,0,1-EXP(-(L20^2)/(2*$J$34^2)))</f>
        <v>0.8646647167633873</v>
      </c>
      <c r="M34" s="10">
        <f t="shared" si="11"/>
        <v>0</v>
      </c>
      <c r="N34" s="10">
        <f t="shared" si="11"/>
        <v>1</v>
      </c>
      <c r="O34" s="10">
        <f t="shared" si="11"/>
        <v>1</v>
      </c>
    </row>
    <row r="35" spans="2:18" x14ac:dyDescent="0.4">
      <c r="D35" s="11" t="s">
        <v>59</v>
      </c>
      <c r="E35" s="10">
        <f t="shared" ref="E35:H35" si="12">IF(E21&lt;=0,0,1-EXP(-(E21^2)/(2*$C$34^2)))</f>
        <v>0</v>
      </c>
      <c r="F35" s="10">
        <f t="shared" si="12"/>
        <v>0</v>
      </c>
      <c r="G35" s="10">
        <f t="shared" si="12"/>
        <v>0</v>
      </c>
      <c r="H35" s="10">
        <f t="shared" si="12"/>
        <v>0</v>
      </c>
      <c r="K35" s="11" t="s">
        <v>59</v>
      </c>
      <c r="L35" s="10">
        <f t="shared" ref="L35:O35" si="13">IF(L21&lt;=0,0,1-EXP(-(L21^2)/(2*$J$34^2)))</f>
        <v>0</v>
      </c>
      <c r="M35" s="10">
        <f t="shared" si="13"/>
        <v>0</v>
      </c>
      <c r="N35" s="10">
        <f t="shared" si="13"/>
        <v>0</v>
      </c>
      <c r="O35" s="10">
        <f t="shared" si="13"/>
        <v>0.99966453737209748</v>
      </c>
    </row>
    <row r="36" spans="2:18" x14ac:dyDescent="0.4">
      <c r="D36" s="11" t="s">
        <v>60</v>
      </c>
      <c r="E36" s="10">
        <f t="shared" ref="E36:H36" si="14">IF(E22&lt;=0,0,1-EXP(-(E22^2)/(2*$C$34^2)))</f>
        <v>0</v>
      </c>
      <c r="F36" s="10">
        <f t="shared" si="14"/>
        <v>0</v>
      </c>
      <c r="G36" s="10">
        <f t="shared" si="14"/>
        <v>0</v>
      </c>
      <c r="H36" s="10">
        <f t="shared" si="14"/>
        <v>0</v>
      </c>
      <c r="K36" s="11" t="s">
        <v>60</v>
      </c>
      <c r="L36" s="10">
        <f t="shared" ref="L36:O36" si="15">IF(L22&lt;=0,0,1-EXP(-(L22^2)/(2*$J$34^2)))</f>
        <v>0</v>
      </c>
      <c r="M36" s="10">
        <f t="shared" si="15"/>
        <v>0</v>
      </c>
      <c r="N36" s="10">
        <f t="shared" si="15"/>
        <v>0</v>
      </c>
      <c r="O36" s="10">
        <f t="shared" si="15"/>
        <v>0</v>
      </c>
    </row>
    <row r="39" spans="2:18" x14ac:dyDescent="0.4">
      <c r="B39" s="10" t="s">
        <v>39</v>
      </c>
      <c r="H39" s="10" t="s">
        <v>45</v>
      </c>
      <c r="L39" s="10" t="s">
        <v>49</v>
      </c>
      <c r="N39" s="10" t="s">
        <v>52</v>
      </c>
      <c r="Q39" s="10" t="s">
        <v>53</v>
      </c>
    </row>
    <row r="40" spans="2:18" x14ac:dyDescent="0.4">
      <c r="B40" s="10" t="s">
        <v>40</v>
      </c>
      <c r="D40" s="11" t="s">
        <v>3</v>
      </c>
      <c r="E40" s="11" t="s">
        <v>4</v>
      </c>
      <c r="F40" s="11" t="s">
        <v>5</v>
      </c>
      <c r="G40" s="11" t="s">
        <v>26</v>
      </c>
      <c r="H40" s="11" t="s">
        <v>47</v>
      </c>
      <c r="I40" s="11" t="s">
        <v>51</v>
      </c>
      <c r="L40" s="11" t="s">
        <v>3</v>
      </c>
      <c r="M40" s="13">
        <f>H41-D45</f>
        <v>0.21346643579807906</v>
      </c>
      <c r="Q40" s="14">
        <v>2</v>
      </c>
    </row>
    <row r="41" spans="2:18" x14ac:dyDescent="0.4">
      <c r="B41" s="10" t="s">
        <v>46</v>
      </c>
      <c r="C41" s="11" t="s">
        <v>3</v>
      </c>
      <c r="D41" s="10">
        <f>$D$8*E27+$E$8*L27+$F$8*E33+$G$8*L33</f>
        <v>0</v>
      </c>
      <c r="E41" s="10">
        <f>$D$8*F27+$E$8*M27+$F$8*F33+$G$8*M33</f>
        <v>0.29989936121162925</v>
      </c>
      <c r="F41" s="10">
        <f>$D$8*G27+$E$8*N27+$F$8*G33+$G$8*N33</f>
        <v>0.79986581494883402</v>
      </c>
      <c r="G41" s="10">
        <f>$D$8*H27+$E$8*O27+$F$8*H33+$G$8*O33</f>
        <v>0.49986581494883897</v>
      </c>
      <c r="H41" s="15">
        <f>SUM(D41:G41)/(4-1)</f>
        <v>0.53321033036976739</v>
      </c>
      <c r="L41" s="11" t="s">
        <v>4</v>
      </c>
      <c r="M41" s="21">
        <f>H42-E45</f>
        <v>0.31968798413370586</v>
      </c>
      <c r="N41" s="10" t="s">
        <v>85</v>
      </c>
      <c r="Q41" s="14">
        <v>1</v>
      </c>
      <c r="R41" s="10" t="s">
        <v>55</v>
      </c>
    </row>
    <row r="42" spans="2:18" x14ac:dyDescent="0.4">
      <c r="C42" s="11" t="s">
        <v>4</v>
      </c>
      <c r="D42" s="10">
        <f t="shared" ref="D42:G42" si="16">$D$8*E28+$E$8*L28+$F$8*E34+$G$8*L34</f>
        <v>0.28639937915075825</v>
      </c>
      <c r="E42" s="10">
        <f t="shared" si="16"/>
        <v>0</v>
      </c>
      <c r="F42" s="10">
        <f t="shared" si="16"/>
        <v>0.79976517616046816</v>
      </c>
      <c r="G42" s="10">
        <f t="shared" si="16"/>
        <v>0.67279875830151648</v>
      </c>
      <c r="H42" s="15">
        <f>SUM(D42:G42)/(4-1)</f>
        <v>0.58632110453758102</v>
      </c>
      <c r="L42" s="11" t="s">
        <v>5</v>
      </c>
      <c r="M42" s="13">
        <f>H43-F45</f>
        <v>-0.39988817912403074</v>
      </c>
      <c r="Q42" s="14">
        <v>4</v>
      </c>
      <c r="R42" s="10" t="s">
        <v>54</v>
      </c>
    </row>
    <row r="43" spans="2:18" x14ac:dyDescent="0.4">
      <c r="C43" s="11" t="s">
        <v>5</v>
      </c>
      <c r="D43" s="10">
        <f t="shared" ref="D43:G43" si="17">$D$8*E29+$E$8*L29+$F$8*E35+$G$8*L35</f>
        <v>0.2</v>
      </c>
      <c r="E43" s="10">
        <f t="shared" si="17"/>
        <v>0.2</v>
      </c>
      <c r="F43" s="10">
        <f t="shared" si="17"/>
        <v>0</v>
      </c>
      <c r="G43" s="10">
        <f t="shared" si="17"/>
        <v>0.29996645373720976</v>
      </c>
      <c r="H43" s="15">
        <f>SUM(D43:G43)/(4-1)</f>
        <v>0.2333221512457366</v>
      </c>
      <c r="L43" s="11" t="s">
        <v>26</v>
      </c>
      <c r="M43" s="13">
        <f>H44-G45</f>
        <v>-0.13326624080775407</v>
      </c>
      <c r="Q43" s="14">
        <v>3</v>
      </c>
    </row>
    <row r="44" spans="2:18" x14ac:dyDescent="0.4">
      <c r="C44" s="11" t="s">
        <v>26</v>
      </c>
      <c r="D44" s="10">
        <f t="shared" ref="D44:G44" si="18">$D$8*E30+$E$8*L30+$F$8*E36+$G$8*L36</f>
        <v>0.47283230456430669</v>
      </c>
      <c r="E44" s="10">
        <f t="shared" si="18"/>
        <v>0.29999999999999621</v>
      </c>
      <c r="F44" s="10">
        <f t="shared" si="18"/>
        <v>0.3</v>
      </c>
      <c r="G44" s="10">
        <f t="shared" si="18"/>
        <v>0</v>
      </c>
      <c r="H44" s="15">
        <f>SUM(D44:G44)/(4-1)</f>
        <v>0.35761076818810095</v>
      </c>
    </row>
    <row r="45" spans="2:18" x14ac:dyDescent="0.4">
      <c r="B45" s="10" t="s">
        <v>45</v>
      </c>
      <c r="C45" s="11" t="s">
        <v>48</v>
      </c>
      <c r="D45" s="15">
        <f>SUM(D41:D44)/(4-1)</f>
        <v>0.31974389457168834</v>
      </c>
      <c r="E45" s="15">
        <f t="shared" ref="E45:G45" si="19">SUM(E41:E44)/(4-1)</f>
        <v>0.26663312040387516</v>
      </c>
      <c r="F45" s="15">
        <f t="shared" si="19"/>
        <v>0.63321033036976737</v>
      </c>
      <c r="G45" s="15">
        <f t="shared" si="19"/>
        <v>0.49087700899585501</v>
      </c>
    </row>
    <row r="46" spans="2:18" x14ac:dyDescent="0.4">
      <c r="C46" s="11" t="s">
        <v>50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Zad. 1. Metoda AHP</vt:lpstr>
      <vt:lpstr>Zad. 2. Promethee II</vt:lpstr>
      <vt:lpstr>Zad. 3.</vt:lpstr>
      <vt:lpstr>Zad. 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Tomasz Pisula</cp:lastModifiedBy>
  <cp:lastPrinted>2016-05-31T10:13:43Z</cp:lastPrinted>
  <dcterms:created xsi:type="dcterms:W3CDTF">2016-05-27T17:44:37Z</dcterms:created>
  <dcterms:modified xsi:type="dcterms:W3CDTF">2026-01-13T16:52:39Z</dcterms:modified>
</cp:coreProperties>
</file>