
<file path=[Content_Types].xml><?xml version="1.0" encoding="utf-8"?>
<Types xmlns="http://schemas.openxmlformats.org/package/2006/content-types"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Tomek\Desktop\Badania operacyjne (zarządzanie) 2025\Laboratorium\"/>
    </mc:Choice>
  </mc:AlternateContent>
  <xr:revisionPtr revIDLastSave="0" documentId="13_ncr:1_{0C2B3F9F-6B1A-482A-8ACB-F9A75F935306}" xr6:coauthVersionLast="47" xr6:coauthVersionMax="47" xr10:uidLastSave="{00000000-0000-0000-0000-000000000000}"/>
  <bookViews>
    <workbookView xWindow="-108" yWindow="-108" windowWidth="23256" windowHeight="12576" firstSheet="2" activeTab="5" xr2:uid="{00000000-000D-0000-FFFF-FFFF00000000}"/>
  </bookViews>
  <sheets>
    <sheet name="Zagadnienie Transportowe - Z.1" sheetId="1" r:id="rId1"/>
    <sheet name="Zagadnienie Transportowe - Z.2a" sheetId="2" r:id="rId2"/>
    <sheet name="Zagadnienie Transportowe - Z.2b" sheetId="3" r:id="rId3"/>
    <sheet name="Zagadnienie Transportowe - Z.3" sheetId="4" r:id="rId4"/>
    <sheet name="Zad. 4a" sheetId="6" r:id="rId5"/>
    <sheet name="Zad. 4b" sheetId="7" r:id="rId6"/>
  </sheets>
  <definedNames>
    <definedName name="solver_adj" localSheetId="4" hidden="1">'Zad. 4a'!$N$5:$R$7</definedName>
    <definedName name="solver_adj" localSheetId="5" hidden="1">'Zad. 4b'!$N$5:$R$7</definedName>
    <definedName name="solver_adj" localSheetId="0" hidden="1">'Zagadnienie Transportowe - Z.1'!$D$4:$H$6</definedName>
    <definedName name="solver_adj" localSheetId="1" hidden="1">'Zagadnienie Transportowe - Z.2a'!$D$4:$I$6</definedName>
    <definedName name="solver_adj" localSheetId="2" hidden="1">'Zagadnienie Transportowe - Z.2b'!$D$4:$I$6</definedName>
    <definedName name="solver_adj" localSheetId="3" hidden="1">'Zagadnienie Transportowe - Z.3'!$C$19:$F$21</definedName>
    <definedName name="solver_cvg" localSheetId="4" hidden="1">0.0001</definedName>
    <definedName name="solver_cvg" localSheetId="5" hidden="1">0.0001</definedName>
    <definedName name="solver_cvg" localSheetId="0" hidden="1">0.0001</definedName>
    <definedName name="solver_cvg" localSheetId="1" hidden="1">0.0001</definedName>
    <definedName name="solver_cvg" localSheetId="2" hidden="1">0.0001</definedName>
    <definedName name="solver_cvg" localSheetId="3" hidden="1">0.0001</definedName>
    <definedName name="solver_drv" localSheetId="4" hidden="1">1</definedName>
    <definedName name="solver_drv" localSheetId="5" hidden="1">1</definedName>
    <definedName name="solver_drv" localSheetId="0" hidden="1">1</definedName>
    <definedName name="solver_drv" localSheetId="1" hidden="1">1</definedName>
    <definedName name="solver_drv" localSheetId="2" hidden="1">1</definedName>
    <definedName name="solver_drv" localSheetId="3" hidden="1">1</definedName>
    <definedName name="solver_eng" localSheetId="4" hidden="1">2</definedName>
    <definedName name="solver_eng" localSheetId="5" hidden="1">2</definedName>
    <definedName name="solver_eng" localSheetId="0" hidden="1">2</definedName>
    <definedName name="solver_eng" localSheetId="1" hidden="1">2</definedName>
    <definedName name="solver_eng" localSheetId="2" hidden="1">2</definedName>
    <definedName name="solver_eng" localSheetId="3" hidden="1">2</definedName>
    <definedName name="solver_est" localSheetId="4" hidden="1">1</definedName>
    <definedName name="solver_est" localSheetId="5" hidden="1">1</definedName>
    <definedName name="solver_est" localSheetId="0" hidden="1">1</definedName>
    <definedName name="solver_est" localSheetId="1" hidden="1">1</definedName>
    <definedName name="solver_est" localSheetId="2" hidden="1">1</definedName>
    <definedName name="solver_est" localSheetId="3" hidden="1">1</definedName>
    <definedName name="solver_itr" localSheetId="4" hidden="1">100</definedName>
    <definedName name="solver_itr" localSheetId="5" hidden="1">2147483647</definedName>
    <definedName name="solver_itr" localSheetId="0" hidden="1">2147483647</definedName>
    <definedName name="solver_itr" localSheetId="1" hidden="1">2147483647</definedName>
    <definedName name="solver_itr" localSheetId="2" hidden="1">2147483647</definedName>
    <definedName name="solver_itr" localSheetId="3" hidden="1">2147483647</definedName>
    <definedName name="solver_lhs1" localSheetId="4" hidden="1">'Zad. 4a'!$N$5</definedName>
    <definedName name="solver_lhs1" localSheetId="5" hidden="1">'Zad. 4b'!$N$8:$R$8</definedName>
    <definedName name="solver_lhs1" localSheetId="0" hidden="1">'Zagadnienie Transportowe - Z.1'!$C$4:$C$6</definedName>
    <definedName name="solver_lhs1" localSheetId="1" hidden="1">'Zagadnienie Transportowe - Z.2a'!$C$4:$C$6</definedName>
    <definedName name="solver_lhs1" localSheetId="2" hidden="1">'Zagadnienie Transportowe - Z.2b'!$C$4:$C$6</definedName>
    <definedName name="solver_lhs1" localSheetId="3" hidden="1">'Zagadnienie Transportowe - Z.3'!$C$23:$F$23</definedName>
    <definedName name="solver_lhs10" localSheetId="4" hidden="1">'Zad. 4a'!$Q$8</definedName>
    <definedName name="solver_lhs10" localSheetId="5" hidden="1">'Zad. 4b'!$S$5</definedName>
    <definedName name="solver_lhs11" localSheetId="4" hidden="1">'Zad. 4a'!$Q$8</definedName>
    <definedName name="solver_lhs11" localSheetId="5" hidden="1">'Zad. 4b'!$S$7</definedName>
    <definedName name="solver_lhs12" localSheetId="4" hidden="1">'Zad. 4a'!$Q$8</definedName>
    <definedName name="solver_lhs12" localSheetId="5" hidden="1">'Zad. 4b'!$S$6</definedName>
    <definedName name="solver_lhs2" localSheetId="4" hidden="1">'Zad. 4a'!$N$8:$R$8</definedName>
    <definedName name="solver_lhs2" localSheetId="5" hidden="1">'Zad. 4b'!$S$5:$S$7</definedName>
    <definedName name="solver_lhs2" localSheetId="0" hidden="1">'Zagadnienie Transportowe - Z.1'!$D$10:$H$10</definedName>
    <definedName name="solver_lhs2" localSheetId="1" hidden="1">'Zagadnienie Transportowe - Z.2a'!$D$10:$I$10</definedName>
    <definedName name="solver_lhs2" localSheetId="2" hidden="1">'Zagadnienie Transportowe - Z.2b'!$D$10:$I$10</definedName>
    <definedName name="solver_lhs2" localSheetId="3" hidden="1">'Zagadnienie Transportowe - Z.3'!$H$19:$H$21</definedName>
    <definedName name="solver_lhs3" localSheetId="4" hidden="1">'Zad. 4a'!$O$5</definedName>
    <definedName name="solver_lhs3" localSheetId="5" hidden="1">'Zad. 4b'!$Q$8</definedName>
    <definedName name="solver_lhs3" localSheetId="0" hidden="1">'Zagadnienie Transportowe - Z.1'!$C$6</definedName>
    <definedName name="solver_lhs3" localSheetId="1" hidden="1">'Zagadnienie Transportowe - Z.2a'!$C$6</definedName>
    <definedName name="solver_lhs3" localSheetId="2" hidden="1">'Zagadnienie Transportowe - Z.2b'!$C$6</definedName>
    <definedName name="solver_lhs4" localSheetId="4" hidden="1">'Zad. 4a'!$P$5</definedName>
    <definedName name="solver_lhs4" localSheetId="5" hidden="1">'Zad. 4b'!$O$5</definedName>
    <definedName name="solver_lhs4" localSheetId="0" hidden="1">'Zagadnienie Transportowe - Z.1'!$D$10</definedName>
    <definedName name="solver_lhs4" localSheetId="1" hidden="1">'Zagadnienie Transportowe - Z.2a'!$D$10</definedName>
    <definedName name="solver_lhs4" localSheetId="2" hidden="1">'Zagadnienie Transportowe - Z.2b'!$D$10</definedName>
    <definedName name="solver_lhs5" localSheetId="4" hidden="1">'Zad. 4a'!$P$6</definedName>
    <definedName name="solver_lhs5" localSheetId="5" hidden="1">'Zad. 4b'!$R$8</definedName>
    <definedName name="solver_lhs5" localSheetId="0" hidden="1">'Zagadnienie Transportowe - Z.1'!$E$10</definedName>
    <definedName name="solver_lhs5" localSheetId="1" hidden="1">'Zagadnienie Transportowe - Z.2a'!$E$10</definedName>
    <definedName name="solver_lhs5" localSheetId="2" hidden="1">'Zagadnienie Transportowe - Z.2b'!$E$10</definedName>
    <definedName name="solver_lhs6" localSheetId="4" hidden="1">'Zad. 4a'!$S$5:$S$7</definedName>
    <definedName name="solver_lhs6" localSheetId="5" hidden="1">'Zad. 4b'!$P$8</definedName>
    <definedName name="solver_lhs6" localSheetId="0" hidden="1">'Zagadnienie Transportowe - Z.1'!$F$10</definedName>
    <definedName name="solver_lhs6" localSheetId="1" hidden="1">'Zagadnienie Transportowe - Z.2a'!$F$10</definedName>
    <definedName name="solver_lhs6" localSheetId="2" hidden="1">'Zagadnienie Transportowe - Z.2b'!$F$10</definedName>
    <definedName name="solver_lhs7" localSheetId="4" hidden="1">'Zad. 4a'!$Q$8</definedName>
    <definedName name="solver_lhs7" localSheetId="5" hidden="1">'Zad. 4b'!$O$8</definedName>
    <definedName name="solver_lhs7" localSheetId="0" hidden="1">'Zagadnienie Transportowe - Z.1'!$G$10</definedName>
    <definedName name="solver_lhs7" localSheetId="1" hidden="1">'Zagadnienie Transportowe - Z.2a'!$G$10</definedName>
    <definedName name="solver_lhs7" localSheetId="2" hidden="1">'Zagadnienie Transportowe - Z.2b'!$G$10</definedName>
    <definedName name="solver_lhs8" localSheetId="4" hidden="1">'Zad. 4a'!$Q$8</definedName>
    <definedName name="solver_lhs8" localSheetId="5" hidden="1">'Zad. 4b'!$P$5</definedName>
    <definedName name="solver_lhs8" localSheetId="0" hidden="1">'Zagadnienie Transportowe - Z.1'!$H$10</definedName>
    <definedName name="solver_lhs8" localSheetId="1" hidden="1">'Zagadnienie Transportowe - Z.2a'!$H$10</definedName>
    <definedName name="solver_lhs8" localSheetId="2" hidden="1">'Zagadnienie Transportowe - Z.2b'!$H$10</definedName>
    <definedName name="solver_lhs9" localSheetId="4" hidden="1">'Zad. 4a'!$Q$8</definedName>
    <definedName name="solver_lhs9" localSheetId="5" hidden="1">'Zad. 4b'!$N$8</definedName>
    <definedName name="solver_lhs9" localSheetId="1" hidden="1">'Zagadnienie Transportowe - Z.2a'!$I$10</definedName>
    <definedName name="solver_lhs9" localSheetId="2" hidden="1">'Zagadnienie Transportowe - Z.2b'!$I$10</definedName>
    <definedName name="solver_lin" localSheetId="4" hidden="1">1</definedName>
    <definedName name="solver_lin" localSheetId="5" hidden="1">1</definedName>
    <definedName name="solver_lin" localSheetId="0" hidden="1">1</definedName>
    <definedName name="solver_lin" localSheetId="1" hidden="1">1</definedName>
    <definedName name="solver_lin" localSheetId="2" hidden="1">1</definedName>
    <definedName name="solver_mip" localSheetId="4" hidden="1">2147483647</definedName>
    <definedName name="solver_mip" localSheetId="5" hidden="1">2147483647</definedName>
    <definedName name="solver_mip" localSheetId="0" hidden="1">2147483647</definedName>
    <definedName name="solver_mip" localSheetId="1" hidden="1">2147483647</definedName>
    <definedName name="solver_mip" localSheetId="2" hidden="1">2147483647</definedName>
    <definedName name="solver_mip" localSheetId="3" hidden="1">2147483647</definedName>
    <definedName name="solver_mni" localSheetId="4" hidden="1">30</definedName>
    <definedName name="solver_mni" localSheetId="5" hidden="1">30</definedName>
    <definedName name="solver_mni" localSheetId="0" hidden="1">30</definedName>
    <definedName name="solver_mni" localSheetId="1" hidden="1">30</definedName>
    <definedName name="solver_mni" localSheetId="2" hidden="1">30</definedName>
    <definedName name="solver_mni" localSheetId="3" hidden="1">30</definedName>
    <definedName name="solver_mrt" localSheetId="4" hidden="1">0.075</definedName>
    <definedName name="solver_mrt" localSheetId="5" hidden="1">0.075</definedName>
    <definedName name="solver_mrt" localSheetId="0" hidden="1">0.075</definedName>
    <definedName name="solver_mrt" localSheetId="1" hidden="1">0.075</definedName>
    <definedName name="solver_mrt" localSheetId="2" hidden="1">0.075</definedName>
    <definedName name="solver_mrt" localSheetId="3" hidden="1">0.075</definedName>
    <definedName name="solver_msl" localSheetId="4" hidden="1">2</definedName>
    <definedName name="solver_msl" localSheetId="5" hidden="1">2</definedName>
    <definedName name="solver_msl" localSheetId="0" hidden="1">2</definedName>
    <definedName name="solver_msl" localSheetId="1" hidden="1">2</definedName>
    <definedName name="solver_msl" localSheetId="2" hidden="1">2</definedName>
    <definedName name="solver_msl" localSheetId="3" hidden="1">2</definedName>
    <definedName name="solver_neg" localSheetId="4" hidden="1">1</definedName>
    <definedName name="solver_neg" localSheetId="5" hidden="1">1</definedName>
    <definedName name="solver_neg" localSheetId="0" hidden="1">1</definedName>
    <definedName name="solver_neg" localSheetId="1" hidden="1">1</definedName>
    <definedName name="solver_neg" localSheetId="2" hidden="1">1</definedName>
    <definedName name="solver_neg" localSheetId="3" hidden="1">1</definedName>
    <definedName name="solver_nod" localSheetId="4" hidden="1">2147483647</definedName>
    <definedName name="solver_nod" localSheetId="5" hidden="1">2147483647</definedName>
    <definedName name="solver_nod" localSheetId="0" hidden="1">2147483647</definedName>
    <definedName name="solver_nod" localSheetId="1" hidden="1">2147483647</definedName>
    <definedName name="solver_nod" localSheetId="2" hidden="1">2147483647</definedName>
    <definedName name="solver_nod" localSheetId="3" hidden="1">2147483647</definedName>
    <definedName name="solver_num" localSheetId="4" hidden="1">6</definedName>
    <definedName name="solver_num" localSheetId="5" hidden="1">2</definedName>
    <definedName name="solver_num" localSheetId="0" hidden="1">2</definedName>
    <definedName name="solver_num" localSheetId="1" hidden="1">2</definedName>
    <definedName name="solver_num" localSheetId="2" hidden="1">2</definedName>
    <definedName name="solver_num" localSheetId="3" hidden="1">2</definedName>
    <definedName name="solver_nwt" localSheetId="4" hidden="1">1</definedName>
    <definedName name="solver_nwt" localSheetId="5" hidden="1">1</definedName>
    <definedName name="solver_nwt" localSheetId="0" hidden="1">1</definedName>
    <definedName name="solver_nwt" localSheetId="1" hidden="1">1</definedName>
    <definedName name="solver_nwt" localSheetId="2" hidden="1">1</definedName>
    <definedName name="solver_nwt" localSheetId="3" hidden="1">1</definedName>
    <definedName name="solver_opt" localSheetId="4" hidden="1">'Zad. 4a'!$S$17</definedName>
    <definedName name="solver_opt" localSheetId="5" hidden="1">'Zad. 4b'!$S$17</definedName>
    <definedName name="solver_opt" localSheetId="0" hidden="1">'Zagadnienie Transportowe - Z.1'!$I$18</definedName>
    <definedName name="solver_opt" localSheetId="1" hidden="1">'Zagadnienie Transportowe - Z.2a'!$J$18</definedName>
    <definedName name="solver_opt" localSheetId="2" hidden="1">'Zagadnienie Transportowe - Z.2b'!$J$18</definedName>
    <definedName name="solver_opt" localSheetId="3" hidden="1">'Zagadnienie Transportowe - Z.3'!$B$25</definedName>
    <definedName name="solver_pre" localSheetId="4" hidden="1">0.000001</definedName>
    <definedName name="solver_pre" localSheetId="5" hidden="1">0.000001</definedName>
    <definedName name="solver_pre" localSheetId="0" hidden="1">0.000001</definedName>
    <definedName name="solver_pre" localSheetId="1" hidden="1">0.000001</definedName>
    <definedName name="solver_pre" localSheetId="2" hidden="1">0.000001</definedName>
    <definedName name="solver_pre" localSheetId="3" hidden="1">0.000001</definedName>
    <definedName name="solver_rbv" localSheetId="4" hidden="1">1</definedName>
    <definedName name="solver_rbv" localSheetId="5" hidden="1">1</definedName>
    <definedName name="solver_rbv" localSheetId="0" hidden="1">1</definedName>
    <definedName name="solver_rbv" localSheetId="1" hidden="1">1</definedName>
    <definedName name="solver_rbv" localSheetId="2" hidden="1">1</definedName>
    <definedName name="solver_rbv" localSheetId="3" hidden="1">1</definedName>
    <definedName name="solver_rel1" localSheetId="4" hidden="1">3</definedName>
    <definedName name="solver_rel1" localSheetId="5" hidden="1">2</definedName>
    <definedName name="solver_rel1" localSheetId="0" hidden="1">2</definedName>
    <definedName name="solver_rel1" localSheetId="1" hidden="1">2</definedName>
    <definedName name="solver_rel1" localSheetId="2" hidden="1">2</definedName>
    <definedName name="solver_rel1" localSheetId="3" hidden="1">2</definedName>
    <definedName name="solver_rel10" localSheetId="4" hidden="1">2</definedName>
    <definedName name="solver_rel10" localSheetId="5" hidden="1">2</definedName>
    <definedName name="solver_rel11" localSheetId="4" hidden="1">2</definedName>
    <definedName name="solver_rel11" localSheetId="5" hidden="1">2</definedName>
    <definedName name="solver_rel12" localSheetId="4" hidden="1">2</definedName>
    <definedName name="solver_rel12" localSheetId="5" hidden="1">2</definedName>
    <definedName name="solver_rel2" localSheetId="4" hidden="1">2</definedName>
    <definedName name="solver_rel2" localSheetId="5" hidden="1">2</definedName>
    <definedName name="solver_rel2" localSheetId="0" hidden="1">2</definedName>
    <definedName name="solver_rel2" localSheetId="1" hidden="1">2</definedName>
    <definedName name="solver_rel2" localSheetId="2" hidden="1">2</definedName>
    <definedName name="solver_rel2" localSheetId="3" hidden="1">2</definedName>
    <definedName name="solver_rel3" localSheetId="4" hidden="1">2</definedName>
    <definedName name="solver_rel3" localSheetId="5" hidden="1">2</definedName>
    <definedName name="solver_rel3" localSheetId="0" hidden="1">2</definedName>
    <definedName name="solver_rel3" localSheetId="1" hidden="1">2</definedName>
    <definedName name="solver_rel3" localSheetId="2" hidden="1">2</definedName>
    <definedName name="solver_rel4" localSheetId="4" hidden="1">3</definedName>
    <definedName name="solver_rel4" localSheetId="5" hidden="1">2</definedName>
    <definedName name="solver_rel4" localSheetId="0" hidden="1">2</definedName>
    <definedName name="solver_rel4" localSheetId="1" hidden="1">2</definedName>
    <definedName name="solver_rel4" localSheetId="2" hidden="1">2</definedName>
    <definedName name="solver_rel5" localSheetId="4" hidden="1">2</definedName>
    <definedName name="solver_rel5" localSheetId="5" hidden="1">2</definedName>
    <definedName name="solver_rel5" localSheetId="0" hidden="1">2</definedName>
    <definedName name="solver_rel5" localSheetId="1" hidden="1">2</definedName>
    <definedName name="solver_rel5" localSheetId="2" hidden="1">2</definedName>
    <definedName name="solver_rel6" localSheetId="4" hidden="1">2</definedName>
    <definedName name="solver_rel6" localSheetId="5" hidden="1">2</definedName>
    <definedName name="solver_rel6" localSheetId="0" hidden="1">2</definedName>
    <definedName name="solver_rel6" localSheetId="1" hidden="1">2</definedName>
    <definedName name="solver_rel6" localSheetId="2" hidden="1">2</definedName>
    <definedName name="solver_rel7" localSheetId="4" hidden="1">2</definedName>
    <definedName name="solver_rel7" localSheetId="5" hidden="1">2</definedName>
    <definedName name="solver_rel7" localSheetId="0" hidden="1">2</definedName>
    <definedName name="solver_rel7" localSheetId="1" hidden="1">2</definedName>
    <definedName name="solver_rel7" localSheetId="2" hidden="1">2</definedName>
    <definedName name="solver_rel8" localSheetId="4" hidden="1">2</definedName>
    <definedName name="solver_rel8" localSheetId="5" hidden="1">3</definedName>
    <definedName name="solver_rel8" localSheetId="0" hidden="1">2</definedName>
    <definedName name="solver_rel8" localSheetId="1" hidden="1">2</definedName>
    <definedName name="solver_rel8" localSheetId="2" hidden="1">2</definedName>
    <definedName name="solver_rel9" localSheetId="4" hidden="1">2</definedName>
    <definedName name="solver_rel9" localSheetId="5" hidden="1">2</definedName>
    <definedName name="solver_rel9" localSheetId="1" hidden="1">2</definedName>
    <definedName name="solver_rel9" localSheetId="2" hidden="1">2</definedName>
    <definedName name="solver_rhs1" localSheetId="4" hidden="1">30</definedName>
    <definedName name="solver_rhs1" localSheetId="5" hidden="1">'Zad. 4b'!$N$9:$R$9</definedName>
    <definedName name="solver_rhs1" localSheetId="0" hidden="1">'Zagadnienie Transportowe - Z.1'!$B$4:$B$6</definedName>
    <definedName name="solver_rhs1" localSheetId="1" hidden="1">'Zagadnienie Transportowe - Z.2a'!$B$4:$B$6</definedName>
    <definedName name="solver_rhs1" localSheetId="2" hidden="1">'Zagadnienie Transportowe - Z.2b'!$B$4:$B$6</definedName>
    <definedName name="solver_rhs1" localSheetId="3" hidden="1">'Zagadnienie Transportowe - Z.3'!$C$22:$F$22</definedName>
    <definedName name="solver_rhs10" localSheetId="4" hidden="1">'Zad. 4a'!$Q$9</definedName>
    <definedName name="solver_rhs10" localSheetId="5" hidden="1">'Zad. 4b'!$T$5</definedName>
    <definedName name="solver_rhs11" localSheetId="4" hidden="1">'Zad. 4a'!$Q$9</definedName>
    <definedName name="solver_rhs11" localSheetId="5" hidden="1">'Zad. 4b'!$T$7</definedName>
    <definedName name="solver_rhs12" localSheetId="4" hidden="1">'Zad. 4a'!$Q$9</definedName>
    <definedName name="solver_rhs12" localSheetId="5" hidden="1">'Zad. 4b'!$T$6</definedName>
    <definedName name="solver_rhs2" localSheetId="4" hidden="1">'Zad. 4a'!$N$9:$R$9</definedName>
    <definedName name="solver_rhs2" localSheetId="5" hidden="1">'Zad. 4b'!$T$5:$T$7</definedName>
    <definedName name="solver_rhs2" localSheetId="0" hidden="1">'Zagadnienie Transportowe - Z.1'!$D$9:$H$9</definedName>
    <definedName name="solver_rhs2" localSheetId="1" hidden="1">'Zagadnienie Transportowe - Z.2a'!$D$9:$I$9</definedName>
    <definedName name="solver_rhs2" localSheetId="2" hidden="1">'Zagadnienie Transportowe - Z.2b'!$D$9:$I$9</definedName>
    <definedName name="solver_rhs2" localSheetId="3" hidden="1">'Zagadnienie Transportowe - Z.3'!$G$19:$G$21</definedName>
    <definedName name="solver_rhs3" localSheetId="4" hidden="1">35</definedName>
    <definedName name="solver_rhs3" localSheetId="5" hidden="1">'Zad. 4b'!$Q$9</definedName>
    <definedName name="solver_rhs3" localSheetId="0" hidden="1">'Zagadnienie Transportowe - Z.1'!$B$6</definedName>
    <definedName name="solver_rhs3" localSheetId="1" hidden="1">'Zagadnienie Transportowe - Z.2a'!$B$6</definedName>
    <definedName name="solver_rhs3" localSheetId="2" hidden="1">'Zagadnienie Transportowe - Z.2b'!$B$6</definedName>
    <definedName name="solver_rhs4" localSheetId="4" hidden="1">10</definedName>
    <definedName name="solver_rhs4" localSheetId="5" hidden="1">35</definedName>
    <definedName name="solver_rhs4" localSheetId="0" hidden="1">'Zagadnienie Transportowe - Z.1'!$D$9</definedName>
    <definedName name="solver_rhs4" localSheetId="1" hidden="1">'Zagadnienie Transportowe - Z.2a'!$D$9</definedName>
    <definedName name="solver_rhs4" localSheetId="2" hidden="1">'Zagadnienie Transportowe - Z.2b'!$D$9</definedName>
    <definedName name="solver_rhs5" localSheetId="4" hidden="1">10</definedName>
    <definedName name="solver_rhs5" localSheetId="5" hidden="1">40</definedName>
    <definedName name="solver_rhs5" localSheetId="0" hidden="1">'Zagadnienie Transportowe - Z.1'!$E$9</definedName>
    <definedName name="solver_rhs5" localSheetId="1" hidden="1">'Zagadnienie Transportowe - Z.2a'!$E$9</definedName>
    <definedName name="solver_rhs5" localSheetId="2" hidden="1">'Zagadnienie Transportowe - Z.2b'!$E$9</definedName>
    <definedName name="solver_rhs6" localSheetId="4" hidden="1">'Zad. 4a'!$T$5:$T$7</definedName>
    <definedName name="solver_rhs6" localSheetId="5" hidden="1">'Zad. 4b'!$P$9</definedName>
    <definedName name="solver_rhs6" localSheetId="0" hidden="1">'Zagadnienie Transportowe - Z.1'!$F$9</definedName>
    <definedName name="solver_rhs6" localSheetId="1" hidden="1">'Zagadnienie Transportowe - Z.2a'!$F$9</definedName>
    <definedName name="solver_rhs6" localSheetId="2" hidden="1">'Zagadnienie Transportowe - Z.2b'!$F$9</definedName>
    <definedName name="solver_rhs7" localSheetId="4" hidden="1">'Zad. 4a'!$Q$9</definedName>
    <definedName name="solver_rhs7" localSheetId="5" hidden="1">'Zad. 4b'!$O$9</definedName>
    <definedName name="solver_rhs7" localSheetId="0" hidden="1">'Zagadnienie Transportowe - Z.1'!$G$9</definedName>
    <definedName name="solver_rhs7" localSheetId="1" hidden="1">'Zagadnienie Transportowe - Z.2a'!$G$9</definedName>
    <definedName name="solver_rhs7" localSheetId="2" hidden="1">'Zagadnienie Transportowe - Z.2b'!$G$9</definedName>
    <definedName name="solver_rhs8" localSheetId="4" hidden="1">'Zad. 4a'!$Q$9</definedName>
    <definedName name="solver_rhs8" localSheetId="5" hidden="1">10</definedName>
    <definedName name="solver_rhs8" localSheetId="0" hidden="1">'Zagadnienie Transportowe - Z.1'!$H$9</definedName>
    <definedName name="solver_rhs8" localSheetId="1" hidden="1">'Zagadnienie Transportowe - Z.2a'!$H$9</definedName>
    <definedName name="solver_rhs8" localSheetId="2" hidden="1">'Zagadnienie Transportowe - Z.2b'!$H$9</definedName>
    <definedName name="solver_rhs9" localSheetId="4" hidden="1">'Zad. 4a'!$Q$9</definedName>
    <definedName name="solver_rhs9" localSheetId="5" hidden="1">'Zad. 4b'!$N$9</definedName>
    <definedName name="solver_rhs9" localSheetId="1" hidden="1">'Zagadnienie Transportowe - Z.2a'!$I$9</definedName>
    <definedName name="solver_rhs9" localSheetId="2" hidden="1">'Zagadnienie Transportowe - Z.2b'!$I$9</definedName>
    <definedName name="solver_rlx" localSheetId="4" hidden="1">1</definedName>
    <definedName name="solver_rlx" localSheetId="5" hidden="1">2</definedName>
    <definedName name="solver_rlx" localSheetId="0" hidden="1">2</definedName>
    <definedName name="solver_rlx" localSheetId="1" hidden="1">2</definedName>
    <definedName name="solver_rlx" localSheetId="2" hidden="1">2</definedName>
    <definedName name="solver_rlx" localSheetId="3" hidden="1">2</definedName>
    <definedName name="solver_rsd" localSheetId="4" hidden="1">0</definedName>
    <definedName name="solver_rsd" localSheetId="5" hidden="1">0</definedName>
    <definedName name="solver_rsd" localSheetId="0" hidden="1">0</definedName>
    <definedName name="solver_rsd" localSheetId="1" hidden="1">0</definedName>
    <definedName name="solver_rsd" localSheetId="2" hidden="1">0</definedName>
    <definedName name="solver_rsd" localSheetId="3" hidden="1">0</definedName>
    <definedName name="solver_scl" localSheetId="4" hidden="1">2</definedName>
    <definedName name="solver_scl" localSheetId="5" hidden="1">1</definedName>
    <definedName name="solver_scl" localSheetId="0" hidden="1">1</definedName>
    <definedName name="solver_scl" localSheetId="1" hidden="1">1</definedName>
    <definedName name="solver_scl" localSheetId="2" hidden="1">1</definedName>
    <definedName name="solver_scl" localSheetId="3" hidden="1">1</definedName>
    <definedName name="solver_sho" localSheetId="4" hidden="1">2</definedName>
    <definedName name="solver_sho" localSheetId="5" hidden="1">2</definedName>
    <definedName name="solver_sho" localSheetId="0" hidden="1">2</definedName>
    <definedName name="solver_sho" localSheetId="1" hidden="1">2</definedName>
    <definedName name="solver_sho" localSheetId="2" hidden="1">2</definedName>
    <definedName name="solver_sho" localSheetId="3" hidden="1">2</definedName>
    <definedName name="solver_ssz" localSheetId="4" hidden="1">100</definedName>
    <definedName name="solver_ssz" localSheetId="5" hidden="1">100</definedName>
    <definedName name="solver_ssz" localSheetId="0" hidden="1">100</definedName>
    <definedName name="solver_ssz" localSheetId="1" hidden="1">100</definedName>
    <definedName name="solver_ssz" localSheetId="2" hidden="1">100</definedName>
    <definedName name="solver_ssz" localSheetId="3" hidden="1">100</definedName>
    <definedName name="solver_tim" localSheetId="4" hidden="1">100</definedName>
    <definedName name="solver_tim" localSheetId="5" hidden="1">2147483647</definedName>
    <definedName name="solver_tim" localSheetId="0" hidden="1">2147483647</definedName>
    <definedName name="solver_tim" localSheetId="1" hidden="1">2147483647</definedName>
    <definedName name="solver_tim" localSheetId="2" hidden="1">2147483647</definedName>
    <definedName name="solver_tim" localSheetId="3" hidden="1">2147483647</definedName>
    <definedName name="solver_tol" localSheetId="4" hidden="1">0.05</definedName>
    <definedName name="solver_tol" localSheetId="5" hidden="1">0.01</definedName>
    <definedName name="solver_tol" localSheetId="0" hidden="1">0.01</definedName>
    <definedName name="solver_tol" localSheetId="1" hidden="1">0.01</definedName>
    <definedName name="solver_tol" localSheetId="2" hidden="1">0.01</definedName>
    <definedName name="solver_tol" localSheetId="3" hidden="1">0.01</definedName>
    <definedName name="solver_typ" localSheetId="4" hidden="1">2</definedName>
    <definedName name="solver_typ" localSheetId="5" hidden="1">2</definedName>
    <definedName name="solver_typ" localSheetId="0" hidden="1">2</definedName>
    <definedName name="solver_typ" localSheetId="1" hidden="1">2</definedName>
    <definedName name="solver_typ" localSheetId="2" hidden="1">2</definedName>
    <definedName name="solver_typ" localSheetId="3" hidden="1">2</definedName>
    <definedName name="solver_val" localSheetId="4" hidden="1">0</definedName>
    <definedName name="solver_val" localSheetId="5" hidden="1">0</definedName>
    <definedName name="solver_val" localSheetId="0" hidden="1">0</definedName>
    <definedName name="solver_val" localSheetId="1" hidden="1">0</definedName>
    <definedName name="solver_val" localSheetId="2" hidden="1">0</definedName>
    <definedName name="solver_val" localSheetId="3" hidden="1">0</definedName>
    <definedName name="solver_ver" localSheetId="4" hidden="1">3</definedName>
    <definedName name="solver_ver" localSheetId="5" hidden="1">3</definedName>
    <definedName name="solver_ver" localSheetId="0" hidden="1">3</definedName>
    <definedName name="solver_ver" localSheetId="1" hidden="1">3</definedName>
    <definedName name="solver_ver" localSheetId="2" hidden="1">3</definedName>
    <definedName name="solver_ver" localSheetId="3" hidden="1">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R17" i="7" l="1"/>
  <c r="Q17" i="7"/>
  <c r="P17" i="7"/>
  <c r="O17" i="7"/>
  <c r="N17" i="7"/>
  <c r="S9" i="7"/>
  <c r="T8" i="7"/>
  <c r="R8" i="7"/>
  <c r="Q8" i="7"/>
  <c r="P8" i="7"/>
  <c r="O8" i="7"/>
  <c r="N8" i="7"/>
  <c r="S7" i="7"/>
  <c r="S6" i="7"/>
  <c r="S5" i="7"/>
  <c r="D25" i="4"/>
  <c r="E25" i="4"/>
  <c r="F25" i="4"/>
  <c r="C25" i="4"/>
  <c r="D15" i="2"/>
  <c r="D14" i="2"/>
  <c r="B7" i="2"/>
  <c r="E10" i="1"/>
  <c r="F10" i="1"/>
  <c r="G10" i="1"/>
  <c r="H10" i="1"/>
  <c r="D10" i="1"/>
  <c r="C5" i="1"/>
  <c r="C6" i="1"/>
  <c r="E18" i="1"/>
  <c r="F18" i="1"/>
  <c r="G18" i="1"/>
  <c r="H18" i="1"/>
  <c r="D18" i="1"/>
  <c r="D14" i="1"/>
  <c r="B7" i="1"/>
  <c r="I14" i="2"/>
  <c r="C4" i="1"/>
  <c r="E14" i="1"/>
  <c r="S17" i="7" l="1"/>
  <c r="B25" i="4"/>
  <c r="I18" i="1"/>
  <c r="R17" i="6"/>
  <c r="Q17" i="6"/>
  <c r="P17" i="6"/>
  <c r="O17" i="6"/>
  <c r="N17" i="6"/>
  <c r="S9" i="6"/>
  <c r="T8" i="6"/>
  <c r="R8" i="6"/>
  <c r="Q8" i="6"/>
  <c r="P8" i="6"/>
  <c r="O8" i="6"/>
  <c r="N8" i="6"/>
  <c r="S7" i="6"/>
  <c r="S6" i="6"/>
  <c r="S5" i="6"/>
  <c r="S17" i="6" l="1"/>
  <c r="I10" i="2"/>
  <c r="H10" i="2"/>
  <c r="G10" i="2"/>
  <c r="F10" i="2"/>
  <c r="E10" i="2"/>
  <c r="I15" i="2"/>
  <c r="H14" i="2"/>
  <c r="G14" i="2"/>
  <c r="F14" i="2"/>
  <c r="J9" i="2"/>
  <c r="G16" i="1"/>
  <c r="D16" i="1"/>
  <c r="H15" i="1"/>
  <c r="E15" i="1"/>
  <c r="G14" i="1"/>
  <c r="I9" i="1"/>
  <c r="F18" i="2" l="1"/>
  <c r="F23" i="4"/>
  <c r="E23" i="4"/>
  <c r="D23" i="4"/>
  <c r="C23" i="4"/>
  <c r="H21" i="4"/>
  <c r="H20" i="4"/>
  <c r="H19" i="4"/>
  <c r="I18" i="3"/>
  <c r="I10" i="3"/>
  <c r="H10" i="3"/>
  <c r="G10" i="3"/>
  <c r="F10" i="3"/>
  <c r="E10" i="3"/>
  <c r="D10" i="3"/>
  <c r="J9" i="3"/>
  <c r="C6" i="3"/>
  <c r="C5" i="3"/>
  <c r="C4" i="3"/>
  <c r="B7" i="3"/>
  <c r="G18" i="3"/>
  <c r="F18" i="3"/>
  <c r="D18" i="3"/>
  <c r="H18" i="3"/>
  <c r="E18" i="3"/>
  <c r="D18" i="2"/>
  <c r="I16" i="2"/>
  <c r="I18" i="2" s="1"/>
  <c r="H16" i="2"/>
  <c r="G16" i="2"/>
  <c r="F16" i="2"/>
  <c r="E16" i="2"/>
  <c r="D16" i="2"/>
  <c r="H15" i="2"/>
  <c r="G15" i="2"/>
  <c r="G18" i="2" s="1"/>
  <c r="F15" i="2"/>
  <c r="E15" i="2"/>
  <c r="E14" i="2"/>
  <c r="C6" i="2"/>
  <c r="C5" i="2"/>
  <c r="C4" i="2"/>
  <c r="D10" i="2"/>
  <c r="H16" i="1"/>
  <c r="F16" i="1"/>
  <c r="E16" i="1"/>
  <c r="G15" i="1"/>
  <c r="F15" i="1"/>
  <c r="D15" i="1"/>
  <c r="H14" i="1"/>
  <c r="F14" i="1"/>
  <c r="H18" i="2" l="1"/>
  <c r="E18" i="2"/>
  <c r="J18" i="2" s="1"/>
  <c r="J18" i="3"/>
</calcChain>
</file>

<file path=xl/sharedStrings.xml><?xml version="1.0" encoding="utf-8"?>
<sst xmlns="http://schemas.openxmlformats.org/spreadsheetml/2006/main" count="164" uniqueCount="55">
  <si>
    <t>Macierz dostaw</t>
  </si>
  <si>
    <t>Odbiorcy</t>
  </si>
  <si>
    <t>Dostawcy</t>
  </si>
  <si>
    <t>Podaż</t>
  </si>
  <si>
    <t>Aktualna wielkość dostaw do odbiorców</t>
  </si>
  <si>
    <t>Podaż Razem</t>
  </si>
  <si>
    <t>Popyt Razem</t>
  </si>
  <si>
    <t>Deklarowany Popyt</t>
  </si>
  <si>
    <t>Zrealizowany Popyt</t>
  </si>
  <si>
    <t>Macierz jednostkowych kosztów transportu</t>
  </si>
  <si>
    <t>Koszty</t>
  </si>
  <si>
    <t>Razem</t>
  </si>
  <si>
    <t>Koszty Transportu do poszczególnych odbiorców</t>
  </si>
  <si>
    <t>Odbiorcy (Zakłady produkcyjne)</t>
  </si>
  <si>
    <t>Z1</t>
  </si>
  <si>
    <t>Z2</t>
  </si>
  <si>
    <t>Z3</t>
  </si>
  <si>
    <t>Z4</t>
  </si>
  <si>
    <t>Z5</t>
  </si>
  <si>
    <t>Dostawcy (Składnice Surowców)</t>
  </si>
  <si>
    <t>S1</t>
  </si>
  <si>
    <t>S2</t>
  </si>
  <si>
    <t>S3</t>
  </si>
  <si>
    <t>Dostawcy (Zakłady Produkcyjne)</t>
  </si>
  <si>
    <t>Odbiorcy (Odbiorcy towarów)</t>
  </si>
  <si>
    <t>O1</t>
  </si>
  <si>
    <t>O2</t>
  </si>
  <si>
    <t>O3</t>
  </si>
  <si>
    <t>O4</t>
  </si>
  <si>
    <t>O5</t>
  </si>
  <si>
    <t>M (Magazyn)</t>
  </si>
  <si>
    <t>Macierz jednostkowych kosztów produkcji + (transportu i magazynowania)</t>
  </si>
  <si>
    <t>Nadwyżka prod.</t>
  </si>
  <si>
    <t>Cij</t>
  </si>
  <si>
    <t>S4</t>
  </si>
  <si>
    <t>Podaż deklarowana</t>
  </si>
  <si>
    <t>Podaż realizowana</t>
  </si>
  <si>
    <t>H1</t>
  </si>
  <si>
    <t>H2</t>
  </si>
  <si>
    <t>H3</t>
  </si>
  <si>
    <t>Popyt deklarowany</t>
  </si>
  <si>
    <t>Popyt realizowany</t>
  </si>
  <si>
    <t>Fcelu=</t>
  </si>
  <si>
    <t>Niew. Zdolności prod.</t>
  </si>
  <si>
    <t>B1</t>
  </si>
  <si>
    <t>B2</t>
  </si>
  <si>
    <t>B3</t>
  </si>
  <si>
    <t>B4</t>
  </si>
  <si>
    <t>M</t>
  </si>
  <si>
    <t>Deklarowana</t>
  </si>
  <si>
    <t>Zapotrzebowanie</t>
  </si>
  <si>
    <t>Deklarowane</t>
  </si>
  <si>
    <t>Fcelu</t>
  </si>
  <si>
    <t>Koszty Produkcji Transportu do poszczególnych odbiorców oraz magazynowania w magazynach</t>
  </si>
  <si>
    <t>min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</si>
</sst>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>
    <font>
      <sz val="11"/>
      <color theme="1"/>
      <name val="Czcionka tekstu podstawowego"/>
      <family val="2"/>
      <charset val="238"/>
    </font>
    <font>
      <b/>
      <sz val="10"/>
      <color indexed="12"/>
      <name val="Arial"/>
      <family val="2"/>
      <charset val="238"/>
    </font>
    <font>
      <b/>
      <sz val="10"/>
      <color indexed="10"/>
      <name val="Arial"/>
      <family val="2"/>
      <charset val="238"/>
    </font>
    <font>
      <b/>
      <sz val="10"/>
      <color indexed="17"/>
      <name val="Arial"/>
      <family val="2"/>
      <charset val="238"/>
    </font>
    <font>
      <b/>
      <sz val="10"/>
      <color indexed="14"/>
      <name val="Arial"/>
      <family val="2"/>
      <charset val="238"/>
    </font>
    <font>
      <b/>
      <sz val="10"/>
      <name val="Arial"/>
      <family val="2"/>
      <charset val="238"/>
    </font>
    <font>
      <b/>
      <sz val="10"/>
      <color indexed="49"/>
      <name val="Arial"/>
      <family val="2"/>
      <charset val="238"/>
    </font>
    <font>
      <b/>
      <sz val="10"/>
      <color indexed="21"/>
      <name val="Arial"/>
      <family val="2"/>
      <charset val="238"/>
    </font>
    <font>
      <b/>
      <sz val="10"/>
      <color rgb="FFFF0000"/>
      <name val="Arial"/>
      <family val="2"/>
      <charset val="238"/>
    </font>
    <font>
      <b/>
      <sz val="11"/>
      <color theme="1"/>
      <name val="Czcionka tekstu podstawowego"/>
      <charset val="238"/>
    </font>
    <font>
      <b/>
      <sz val="10"/>
      <color theme="1"/>
      <name val="Arial"/>
      <family val="2"/>
      <charset val="238"/>
    </font>
    <font>
      <sz val="11"/>
      <name val="Czcionka tekstu podstawowego"/>
      <family val="2"/>
      <charset val="238"/>
    </font>
    <font>
      <sz val="11"/>
      <color theme="9" tint="-0.249977111117893"/>
      <name val="Czcionka tekstu podstawowego"/>
      <family val="2"/>
      <charset val="238"/>
    </font>
  </fonts>
  <fills count="13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3" tint="0.39997558519241921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4" tint="0.79998168889431442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7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  <xf numFmtId="0" fontId="4" fillId="0" borderId="0" xfId="0" applyFont="1"/>
    <xf numFmtId="0" fontId="5" fillId="0" borderId="0" xfId="0" applyFont="1"/>
    <xf numFmtId="0" fontId="6" fillId="0" borderId="0" xfId="0" applyFont="1"/>
    <xf numFmtId="0" fontId="7" fillId="0" borderId="0" xfId="0" applyFont="1"/>
    <xf numFmtId="0" fontId="5" fillId="0" borderId="0" xfId="0" applyFont="1" applyAlignment="1">
      <alignment horizontal="center"/>
    </xf>
    <xf numFmtId="0" fontId="8" fillId="0" borderId="0" xfId="0" applyFont="1"/>
    <xf numFmtId="0" fontId="9" fillId="2" borderId="0" xfId="0" applyFont="1" applyFill="1"/>
    <xf numFmtId="0" fontId="9" fillId="3" borderId="0" xfId="0" applyFont="1" applyFill="1"/>
    <xf numFmtId="0" fontId="10" fillId="4" borderId="0" xfId="0" applyFont="1" applyFill="1"/>
    <xf numFmtId="0" fontId="9" fillId="4" borderId="0" xfId="0" applyFont="1" applyFill="1"/>
    <xf numFmtId="0" fontId="9" fillId="5" borderId="0" xfId="0" applyFont="1" applyFill="1"/>
    <xf numFmtId="0" fontId="0" fillId="5" borderId="0" xfId="0" applyFill="1"/>
    <xf numFmtId="0" fontId="9" fillId="6" borderId="0" xfId="0" applyFont="1" applyFill="1" applyAlignment="1">
      <alignment horizontal="center"/>
    </xf>
    <xf numFmtId="0" fontId="9" fillId="7" borderId="0" xfId="0" applyFont="1" applyFill="1"/>
    <xf numFmtId="0" fontId="9" fillId="8" borderId="0" xfId="0" applyFont="1" applyFill="1"/>
    <xf numFmtId="0" fontId="9" fillId="0" borderId="0" xfId="0" applyFont="1"/>
    <xf numFmtId="0" fontId="11" fillId="9" borderId="0" xfId="0" applyFont="1" applyFill="1"/>
    <xf numFmtId="0" fontId="11" fillId="10" borderId="0" xfId="0" applyFont="1" applyFill="1"/>
    <xf numFmtId="0" fontId="0" fillId="9" borderId="0" xfId="0" applyFill="1"/>
    <xf numFmtId="0" fontId="12" fillId="0" borderId="0" xfId="0" applyFont="1"/>
    <xf numFmtId="0" fontId="0" fillId="11" borderId="0" xfId="0" applyFill="1"/>
    <xf numFmtId="0" fontId="9" fillId="10" borderId="0" xfId="0" applyFont="1" applyFill="1"/>
    <xf numFmtId="0" fontId="0" fillId="12" borderId="0" xfId="0" applyFill="1"/>
  </cellXfs>
  <cellStyles count="1">
    <cellStyle name="Normalny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emf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emf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emf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emf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257175</xdr:colOff>
      <xdr:row>19</xdr:row>
      <xdr:rowOff>104775</xdr:rowOff>
    </xdr:from>
    <xdr:to>
      <xdr:col>3</xdr:col>
      <xdr:colOff>581025</xdr:colOff>
      <xdr:row>34</xdr:row>
      <xdr:rowOff>104775</xdr:rowOff>
    </xdr:to>
    <xdr:pic>
      <xdr:nvPicPr>
        <xdr:cNvPr id="1052" name="Picture 9">
          <a:extLst>
            <a:ext uri="{FF2B5EF4-FFF2-40B4-BE49-F238E27FC236}">
              <a16:creationId xmlns:a16="http://schemas.microsoft.com/office/drawing/2014/main" id="{D3D3C2EF-DC6D-4843-881F-184E53D595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7175" y="3600450"/>
          <a:ext cx="7067550" cy="2714625"/>
        </a:xfrm>
        <a:prstGeom prst="rect">
          <a:avLst/>
        </a:prstGeom>
        <a:solidFill>
          <a:srgbClr val="EBF1DE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295275</xdr:colOff>
      <xdr:row>19</xdr:row>
      <xdr:rowOff>85725</xdr:rowOff>
    </xdr:from>
    <xdr:to>
      <xdr:col>2</xdr:col>
      <xdr:colOff>1285875</xdr:colOff>
      <xdr:row>36</xdr:row>
      <xdr:rowOff>133350</xdr:rowOff>
    </xdr:to>
    <xdr:pic>
      <xdr:nvPicPr>
        <xdr:cNvPr id="2076" name="Picture 4">
          <a:extLst>
            <a:ext uri="{FF2B5EF4-FFF2-40B4-BE49-F238E27FC236}">
              <a16:creationId xmlns:a16="http://schemas.microsoft.com/office/drawing/2014/main" id="{BFAF6B93-2FBD-423B-B3B4-A2A5568FD0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5275" y="3581400"/>
          <a:ext cx="6372225" cy="3124200"/>
        </a:xfrm>
        <a:prstGeom prst="rect">
          <a:avLst/>
        </a:prstGeom>
        <a:solidFill>
          <a:srgbClr val="EBF1DE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361950</xdr:colOff>
      <xdr:row>19</xdr:row>
      <xdr:rowOff>142875</xdr:rowOff>
    </xdr:from>
    <xdr:to>
      <xdr:col>3</xdr:col>
      <xdr:colOff>571500</xdr:colOff>
      <xdr:row>37</xdr:row>
      <xdr:rowOff>9525</xdr:rowOff>
    </xdr:to>
    <xdr:pic>
      <xdr:nvPicPr>
        <xdr:cNvPr id="3095" name="Picture 4">
          <a:extLst>
            <a:ext uri="{FF2B5EF4-FFF2-40B4-BE49-F238E27FC236}">
              <a16:creationId xmlns:a16="http://schemas.microsoft.com/office/drawing/2014/main" id="{19B55EDD-C0DC-4BB7-9D10-F89443BEA0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1950" y="3581400"/>
          <a:ext cx="6372225" cy="3124200"/>
        </a:xfrm>
        <a:prstGeom prst="rect">
          <a:avLst/>
        </a:prstGeom>
        <a:solidFill>
          <a:srgbClr val="EBF1DE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57150</xdr:colOff>
      <xdr:row>1</xdr:row>
      <xdr:rowOff>38100</xdr:rowOff>
    </xdr:from>
    <xdr:to>
      <xdr:col>8</xdr:col>
      <xdr:colOff>161925</xdr:colOff>
      <xdr:row>13</xdr:row>
      <xdr:rowOff>28575</xdr:rowOff>
    </xdr:to>
    <xdr:pic>
      <xdr:nvPicPr>
        <xdr:cNvPr id="4098" name="Picture 1">
          <a:extLst>
            <a:ext uri="{FF2B5EF4-FFF2-40B4-BE49-F238E27FC236}">
              <a16:creationId xmlns:a16="http://schemas.microsoft.com/office/drawing/2014/main" id="{071780D8-F77B-4E48-A9AA-401D110E4F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2950" y="219075"/>
          <a:ext cx="7096125" cy="2162175"/>
        </a:xfrm>
        <a:prstGeom prst="rect">
          <a:avLst/>
        </a:prstGeom>
        <a:solidFill>
          <a:srgbClr val="EBF1DE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11</xdr:col>
      <xdr:colOff>142875</xdr:colOff>
      <xdr:row>22</xdr:row>
      <xdr:rowOff>95250</xdr:rowOff>
    </xdr:to>
    <xdr:pic>
      <xdr:nvPicPr>
        <xdr:cNvPr id="2" name="Picture 6">
          <a:extLst>
            <a:ext uri="{FF2B5EF4-FFF2-40B4-BE49-F238E27FC236}">
              <a16:creationId xmlns:a16="http://schemas.microsoft.com/office/drawing/2014/main" id="{1022B4E5-112E-4BCF-B1AB-ADF4320BBF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19035" cy="3950970"/>
        </a:xfrm>
        <a:prstGeom prst="rect">
          <a:avLst/>
        </a:prstGeom>
        <a:solidFill>
          <a:srgbClr val="DBEEF4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57150</xdr:colOff>
      <xdr:row>1</xdr:row>
      <xdr:rowOff>19050</xdr:rowOff>
    </xdr:from>
    <xdr:to>
      <xdr:col>11</xdr:col>
      <xdr:colOff>200025</xdr:colOff>
      <xdr:row>23</xdr:row>
      <xdr:rowOff>114300</xdr:rowOff>
    </xdr:to>
    <xdr:pic>
      <xdr:nvPicPr>
        <xdr:cNvPr id="2" name="Picture 6">
          <a:extLst>
            <a:ext uri="{FF2B5EF4-FFF2-40B4-BE49-F238E27FC236}">
              <a16:creationId xmlns:a16="http://schemas.microsoft.com/office/drawing/2014/main" id="{27971DFC-261C-42EA-81BA-B8BDBA4BB3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" y="194310"/>
          <a:ext cx="7519035" cy="3950970"/>
        </a:xfrm>
        <a:prstGeom prst="rect">
          <a:avLst/>
        </a:prstGeom>
        <a:solidFill>
          <a:srgbClr val="DBEEF4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9"/>
  <sheetViews>
    <sheetView workbookViewId="0">
      <selection activeCell="G24" sqref="G24"/>
    </sheetView>
  </sheetViews>
  <sheetFormatPr defaultRowHeight="13.8"/>
  <cols>
    <col min="1" max="1" width="32" customWidth="1"/>
    <col min="2" max="2" width="21.19921875" customWidth="1"/>
    <col min="3" max="3" width="35.19921875" customWidth="1"/>
  </cols>
  <sheetData>
    <row r="1" spans="1:9">
      <c r="A1" s="1" t="s">
        <v>0</v>
      </c>
    </row>
    <row r="2" spans="1:9">
      <c r="D2" s="2" t="s">
        <v>13</v>
      </c>
    </row>
    <row r="3" spans="1:9">
      <c r="A3" s="2" t="s">
        <v>19</v>
      </c>
      <c r="B3" s="3" t="s">
        <v>3</v>
      </c>
      <c r="C3" s="4" t="s">
        <v>4</v>
      </c>
      <c r="D3" s="8" t="s">
        <v>14</v>
      </c>
      <c r="E3" s="8" t="s">
        <v>15</v>
      </c>
      <c r="F3" s="8" t="s">
        <v>16</v>
      </c>
      <c r="G3" s="8" t="s">
        <v>17</v>
      </c>
      <c r="H3" s="8" t="s">
        <v>18</v>
      </c>
    </row>
    <row r="4" spans="1:9">
      <c r="A4" s="8" t="s">
        <v>20</v>
      </c>
      <c r="B4" s="3">
        <v>500</v>
      </c>
      <c r="C4" s="4">
        <f>SUM(D4:H4)</f>
        <v>500</v>
      </c>
      <c r="D4" s="11">
        <v>400</v>
      </c>
      <c r="E4" s="11">
        <v>0</v>
      </c>
      <c r="F4" s="11">
        <v>0</v>
      </c>
      <c r="G4" s="11">
        <v>100</v>
      </c>
      <c r="H4" s="11">
        <v>0</v>
      </c>
    </row>
    <row r="5" spans="1:9">
      <c r="A5" s="8" t="s">
        <v>21</v>
      </c>
      <c r="B5" s="3">
        <v>700</v>
      </c>
      <c r="C5" s="4">
        <f t="shared" ref="C5:C6" si="0">SUM(D5:H5)</f>
        <v>700</v>
      </c>
      <c r="D5" s="11">
        <v>0</v>
      </c>
      <c r="E5" s="11">
        <v>400</v>
      </c>
      <c r="F5" s="11">
        <v>0</v>
      </c>
      <c r="G5" s="11">
        <v>0</v>
      </c>
      <c r="H5" s="11">
        <v>300</v>
      </c>
    </row>
    <row r="6" spans="1:9">
      <c r="A6" s="8" t="s">
        <v>22</v>
      </c>
      <c r="B6" s="3">
        <v>900</v>
      </c>
      <c r="C6" s="4">
        <f t="shared" si="0"/>
        <v>900</v>
      </c>
      <c r="D6" s="11">
        <v>0</v>
      </c>
      <c r="E6" s="11">
        <v>0</v>
      </c>
      <c r="F6" s="11">
        <v>700</v>
      </c>
      <c r="G6" s="11">
        <v>200</v>
      </c>
      <c r="H6" s="11">
        <v>0</v>
      </c>
    </row>
    <row r="7" spans="1:9">
      <c r="A7" s="6" t="s">
        <v>5</v>
      </c>
      <c r="B7" s="6">
        <f>SUM(B4:B6)</f>
        <v>2100</v>
      </c>
    </row>
    <row r="8" spans="1:9">
      <c r="A8" s="6"/>
      <c r="B8" s="6"/>
      <c r="I8" s="6" t="s">
        <v>6</v>
      </c>
    </row>
    <row r="9" spans="1:9">
      <c r="A9" s="3" t="s">
        <v>7</v>
      </c>
      <c r="D9" s="3">
        <v>400</v>
      </c>
      <c r="E9" s="3">
        <v>400</v>
      </c>
      <c r="F9" s="3">
        <v>700</v>
      </c>
      <c r="G9" s="3">
        <v>300</v>
      </c>
      <c r="H9" s="3">
        <v>300</v>
      </c>
      <c r="I9" s="6">
        <f>SUM(D9:H9)</f>
        <v>2100</v>
      </c>
    </row>
    <row r="10" spans="1:9">
      <c r="A10" s="4" t="s">
        <v>8</v>
      </c>
      <c r="D10" s="4">
        <f>SUM(D4:D6)</f>
        <v>400</v>
      </c>
      <c r="E10" s="4">
        <f t="shared" ref="E10:H10" si="1">SUM(E4:E6)</f>
        <v>400</v>
      </c>
      <c r="F10" s="4">
        <f t="shared" si="1"/>
        <v>700</v>
      </c>
      <c r="G10" s="4">
        <f t="shared" si="1"/>
        <v>300</v>
      </c>
      <c r="H10" s="4">
        <f t="shared" si="1"/>
        <v>300</v>
      </c>
    </row>
    <row r="12" spans="1:9">
      <c r="A12" s="1" t="s">
        <v>9</v>
      </c>
      <c r="D12" s="2" t="s">
        <v>1</v>
      </c>
    </row>
    <row r="13" spans="1:9">
      <c r="A13" s="2" t="s">
        <v>2</v>
      </c>
      <c r="D13" s="8" t="s">
        <v>14</v>
      </c>
      <c r="E13" s="8" t="s">
        <v>15</v>
      </c>
      <c r="F13" s="8" t="s">
        <v>16</v>
      </c>
      <c r="G13" s="8" t="s">
        <v>17</v>
      </c>
      <c r="H13" s="8" t="s">
        <v>18</v>
      </c>
    </row>
    <row r="14" spans="1:9">
      <c r="A14" s="8" t="s">
        <v>20</v>
      </c>
      <c r="D14" s="10">
        <f>1.2*130</f>
        <v>156</v>
      </c>
      <c r="E14" s="10">
        <f>1*250</f>
        <v>250</v>
      </c>
      <c r="F14" s="10">
        <f>1*330</f>
        <v>330</v>
      </c>
      <c r="G14" s="10">
        <f>1.2*170</f>
        <v>204</v>
      </c>
      <c r="H14" s="10">
        <f>1*400</f>
        <v>400</v>
      </c>
    </row>
    <row r="15" spans="1:9">
      <c r="A15" s="8" t="s">
        <v>21</v>
      </c>
      <c r="D15" s="10">
        <f>1*290</f>
        <v>290</v>
      </c>
      <c r="E15" s="10">
        <f>1.2*190</f>
        <v>228</v>
      </c>
      <c r="F15" s="10">
        <f>1*400</f>
        <v>400</v>
      </c>
      <c r="G15" s="10">
        <f>1*260</f>
        <v>260</v>
      </c>
      <c r="H15" s="10">
        <f>1.2*160</f>
        <v>192</v>
      </c>
    </row>
    <row r="16" spans="1:9">
      <c r="A16" s="8" t="s">
        <v>22</v>
      </c>
      <c r="D16" s="10">
        <f>1.2*150</f>
        <v>180</v>
      </c>
      <c r="E16" s="10">
        <f>1*350</f>
        <v>350</v>
      </c>
      <c r="F16" s="10">
        <f>1*240</f>
        <v>240</v>
      </c>
      <c r="G16" s="10">
        <f>1.2*190</f>
        <v>228</v>
      </c>
      <c r="H16" s="10">
        <f>1*210</f>
        <v>210</v>
      </c>
      <c r="I16" s="7" t="s">
        <v>10</v>
      </c>
    </row>
    <row r="17" spans="1:9">
      <c r="I17" s="7" t="s">
        <v>11</v>
      </c>
    </row>
    <row r="18" spans="1:9">
      <c r="A18" s="9" t="s">
        <v>12</v>
      </c>
      <c r="B18" s="5"/>
      <c r="C18" s="5"/>
      <c r="D18" s="2">
        <f>SUMPRODUCT(D14:D16,D4:D6)</f>
        <v>62400</v>
      </c>
      <c r="E18" s="2">
        <f t="shared" ref="E18:H18" si="2">SUMPRODUCT(E14:E16,E4:E6)</f>
        <v>91200</v>
      </c>
      <c r="F18" s="2">
        <f t="shared" si="2"/>
        <v>168000</v>
      </c>
      <c r="G18" s="2">
        <f t="shared" si="2"/>
        <v>66000</v>
      </c>
      <c r="H18" s="2">
        <f t="shared" si="2"/>
        <v>57600</v>
      </c>
      <c r="I18" s="12">
        <f>SUM(D18:H18)</f>
        <v>445200</v>
      </c>
    </row>
    <row r="19" spans="1:9">
      <c r="I19" t="s">
        <v>54</v>
      </c>
    </row>
  </sheetData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J18"/>
  <sheetViews>
    <sheetView workbookViewId="0">
      <selection activeCell="D10" sqref="D10"/>
    </sheetView>
  </sheetViews>
  <sheetFormatPr defaultRowHeight="13.8"/>
  <cols>
    <col min="1" max="1" width="61.59765625" customWidth="1"/>
    <col min="3" max="3" width="36.5" customWidth="1"/>
    <col min="9" max="9" width="15.69921875" customWidth="1"/>
  </cols>
  <sheetData>
    <row r="1" spans="1:10">
      <c r="A1" s="1" t="s">
        <v>0</v>
      </c>
    </row>
    <row r="2" spans="1:10">
      <c r="D2" s="2" t="s">
        <v>24</v>
      </c>
    </row>
    <row r="3" spans="1:10">
      <c r="A3" s="2" t="s">
        <v>23</v>
      </c>
      <c r="B3" s="3" t="s">
        <v>3</v>
      </c>
      <c r="C3" s="4" t="s">
        <v>4</v>
      </c>
      <c r="D3" s="8" t="s">
        <v>25</v>
      </c>
      <c r="E3" s="8" t="s">
        <v>26</v>
      </c>
      <c r="F3" s="8" t="s">
        <v>27</v>
      </c>
      <c r="G3" s="8" t="s">
        <v>28</v>
      </c>
      <c r="H3" s="8" t="s">
        <v>29</v>
      </c>
      <c r="I3" s="8" t="s">
        <v>30</v>
      </c>
    </row>
    <row r="4" spans="1:10">
      <c r="A4" s="8" t="s">
        <v>14</v>
      </c>
      <c r="B4" s="3">
        <v>5000</v>
      </c>
      <c r="C4" s="4">
        <f>SUM(D4:I4)</f>
        <v>5000</v>
      </c>
      <c r="D4" s="11">
        <v>1000</v>
      </c>
      <c r="E4" s="11">
        <v>0</v>
      </c>
      <c r="F4" s="11">
        <v>0</v>
      </c>
      <c r="G4" s="11">
        <v>1000</v>
      </c>
      <c r="H4" s="11">
        <v>1000</v>
      </c>
      <c r="I4" s="11">
        <v>2000</v>
      </c>
    </row>
    <row r="5" spans="1:10">
      <c r="A5" s="8" t="s">
        <v>15</v>
      </c>
      <c r="B5" s="3">
        <v>6000</v>
      </c>
      <c r="C5" s="4">
        <f>SUM(D5:I5)</f>
        <v>6000</v>
      </c>
      <c r="D5" s="11">
        <v>3000</v>
      </c>
      <c r="E5" s="11">
        <v>3000</v>
      </c>
      <c r="F5" s="11">
        <v>0</v>
      </c>
      <c r="G5" s="11">
        <v>0</v>
      </c>
      <c r="H5" s="11">
        <v>0</v>
      </c>
      <c r="I5" s="11">
        <v>0</v>
      </c>
    </row>
    <row r="6" spans="1:10">
      <c r="A6" s="8" t="s">
        <v>16</v>
      </c>
      <c r="B6" s="3">
        <v>4000</v>
      </c>
      <c r="C6" s="4">
        <f>SUM(D6:I6)</f>
        <v>4000</v>
      </c>
      <c r="D6" s="11">
        <v>0</v>
      </c>
      <c r="E6" s="11">
        <v>0</v>
      </c>
      <c r="F6" s="11">
        <v>2000</v>
      </c>
      <c r="G6" s="11">
        <v>0</v>
      </c>
      <c r="H6" s="11">
        <v>2000</v>
      </c>
      <c r="I6" s="11">
        <v>0</v>
      </c>
    </row>
    <row r="7" spans="1:10">
      <c r="A7" s="6" t="s">
        <v>5</v>
      </c>
      <c r="B7" s="6">
        <f>SUM(B4:B6)</f>
        <v>15000</v>
      </c>
    </row>
    <row r="8" spans="1:10">
      <c r="A8" s="6"/>
      <c r="B8" s="6"/>
      <c r="J8" s="6" t="s">
        <v>6</v>
      </c>
    </row>
    <row r="9" spans="1:10">
      <c r="A9" s="3" t="s">
        <v>7</v>
      </c>
      <c r="D9" s="3">
        <v>4000</v>
      </c>
      <c r="E9" s="3">
        <v>3000</v>
      </c>
      <c r="F9" s="3">
        <v>2000</v>
      </c>
      <c r="G9" s="3">
        <v>1000</v>
      </c>
      <c r="H9" s="3">
        <v>3000</v>
      </c>
      <c r="I9" s="3">
        <v>2000</v>
      </c>
      <c r="J9" s="6">
        <f>SUM(D9:I9)</f>
        <v>15000</v>
      </c>
    </row>
    <row r="10" spans="1:10">
      <c r="A10" s="4" t="s">
        <v>8</v>
      </c>
      <c r="D10" s="4">
        <f t="shared" ref="D10:I10" si="0">SUM(D4:D6)</f>
        <v>4000</v>
      </c>
      <c r="E10" s="4">
        <f t="shared" si="0"/>
        <v>3000</v>
      </c>
      <c r="F10" s="4">
        <f t="shared" si="0"/>
        <v>2000</v>
      </c>
      <c r="G10" s="4">
        <f t="shared" si="0"/>
        <v>1000</v>
      </c>
      <c r="H10" s="4">
        <f t="shared" si="0"/>
        <v>3000</v>
      </c>
      <c r="I10" s="4">
        <f t="shared" si="0"/>
        <v>2000</v>
      </c>
    </row>
    <row r="12" spans="1:10">
      <c r="A12" s="1" t="s">
        <v>31</v>
      </c>
      <c r="D12" s="2" t="s">
        <v>24</v>
      </c>
    </row>
    <row r="13" spans="1:10">
      <c r="A13" s="2" t="s">
        <v>23</v>
      </c>
      <c r="D13" s="8" t="s">
        <v>25</v>
      </c>
      <c r="E13" s="8" t="s">
        <v>26</v>
      </c>
      <c r="F13" s="8" t="s">
        <v>27</v>
      </c>
      <c r="G13" s="8" t="s">
        <v>28</v>
      </c>
      <c r="H13" s="8" t="s">
        <v>29</v>
      </c>
      <c r="I13" s="8" t="s">
        <v>30</v>
      </c>
    </row>
    <row r="14" spans="1:10">
      <c r="A14" s="8" t="s">
        <v>14</v>
      </c>
      <c r="D14" s="13">
        <f>220+5</f>
        <v>225</v>
      </c>
      <c r="E14" s="13">
        <f>220+12</f>
        <v>232</v>
      </c>
      <c r="F14" s="13">
        <f>220+10</f>
        <v>230</v>
      </c>
      <c r="G14" s="13">
        <f>220+8</f>
        <v>228</v>
      </c>
      <c r="H14" s="13">
        <f>220+10</f>
        <v>230</v>
      </c>
      <c r="I14" s="13">
        <f>220+2</f>
        <v>222</v>
      </c>
    </row>
    <row r="15" spans="1:10">
      <c r="A15" s="8" t="s">
        <v>15</v>
      </c>
      <c r="D15" s="13">
        <f>200+5</f>
        <v>205</v>
      </c>
      <c r="E15" s="13">
        <f>200+7</f>
        <v>207</v>
      </c>
      <c r="F15" s="13">
        <f>200+15</f>
        <v>215</v>
      </c>
      <c r="G15" s="13">
        <f>200+10</f>
        <v>210</v>
      </c>
      <c r="H15" s="13">
        <f>200+14</f>
        <v>214</v>
      </c>
      <c r="I15" s="13">
        <f>200+3</f>
        <v>203</v>
      </c>
    </row>
    <row r="16" spans="1:10">
      <c r="A16" s="8" t="s">
        <v>16</v>
      </c>
      <c r="D16" s="13">
        <f>210+8</f>
        <v>218</v>
      </c>
      <c r="E16" s="13">
        <f>210+13</f>
        <v>223</v>
      </c>
      <c r="F16" s="13">
        <f>210+7</f>
        <v>217</v>
      </c>
      <c r="G16" s="13">
        <f>210+16</f>
        <v>226</v>
      </c>
      <c r="H16" s="13">
        <f>210+9</f>
        <v>219</v>
      </c>
      <c r="I16" s="13">
        <f>210+3</f>
        <v>213</v>
      </c>
      <c r="J16" s="7" t="s">
        <v>10</v>
      </c>
    </row>
    <row r="17" spans="1:10">
      <c r="J17" s="7" t="s">
        <v>11</v>
      </c>
    </row>
    <row r="18" spans="1:10">
      <c r="A18" s="5" t="s">
        <v>53</v>
      </c>
      <c r="B18" s="5"/>
      <c r="C18" s="5"/>
      <c r="D18" s="2">
        <f t="shared" ref="D18:I18" si="1">SUMPRODUCT(D4:D6,D14:D16)</f>
        <v>840000</v>
      </c>
      <c r="E18" s="2">
        <f t="shared" si="1"/>
        <v>621000</v>
      </c>
      <c r="F18" s="2">
        <f t="shared" si="1"/>
        <v>434000</v>
      </c>
      <c r="G18" s="2">
        <f t="shared" si="1"/>
        <v>228000</v>
      </c>
      <c r="H18" s="2">
        <f t="shared" si="1"/>
        <v>668000</v>
      </c>
      <c r="I18" s="2">
        <f t="shared" si="1"/>
        <v>444000</v>
      </c>
      <c r="J18" s="7">
        <f>SUM(D18:I18)</f>
        <v>3235000</v>
      </c>
    </row>
  </sheetData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J18"/>
  <sheetViews>
    <sheetView workbookViewId="0">
      <selection activeCell="E30" sqref="E30"/>
    </sheetView>
  </sheetViews>
  <sheetFormatPr defaultRowHeight="13.8"/>
  <cols>
    <col min="1" max="1" width="35.3984375" customWidth="1"/>
    <col min="3" max="3" width="36.5" customWidth="1"/>
    <col min="9" max="9" width="21.09765625" customWidth="1"/>
  </cols>
  <sheetData>
    <row r="1" spans="1:10">
      <c r="A1" s="1" t="s">
        <v>0</v>
      </c>
    </row>
    <row r="2" spans="1:10">
      <c r="D2" s="2" t="s">
        <v>24</v>
      </c>
      <c r="I2" s="19" t="s">
        <v>43</v>
      </c>
    </row>
    <row r="3" spans="1:10">
      <c r="A3" s="2" t="s">
        <v>23</v>
      </c>
      <c r="B3" s="3" t="s">
        <v>3</v>
      </c>
      <c r="C3" s="4" t="s">
        <v>4</v>
      </c>
      <c r="D3" s="8" t="s">
        <v>25</v>
      </c>
      <c r="E3" s="8" t="s">
        <v>26</v>
      </c>
      <c r="F3" s="8" t="s">
        <v>27</v>
      </c>
      <c r="G3" s="8" t="s">
        <v>28</v>
      </c>
      <c r="H3" s="8" t="s">
        <v>29</v>
      </c>
      <c r="I3" s="8" t="s">
        <v>32</v>
      </c>
    </row>
    <row r="4" spans="1:10">
      <c r="A4" s="8" t="s">
        <v>14</v>
      </c>
      <c r="B4" s="3">
        <v>5000</v>
      </c>
      <c r="C4" s="4">
        <f>SUM(D4:I4)</f>
        <v>5000</v>
      </c>
      <c r="D4" s="11">
        <v>1000</v>
      </c>
      <c r="E4" s="11">
        <v>0</v>
      </c>
      <c r="F4" s="11">
        <v>0</v>
      </c>
      <c r="G4" s="11">
        <v>1000</v>
      </c>
      <c r="H4" s="11">
        <v>1000</v>
      </c>
      <c r="I4" s="11">
        <v>2000</v>
      </c>
    </row>
    <row r="5" spans="1:10">
      <c r="A5" s="8" t="s">
        <v>15</v>
      </c>
      <c r="B5" s="3">
        <v>6000</v>
      </c>
      <c r="C5" s="4">
        <f>SUM(D5:I5)</f>
        <v>6000</v>
      </c>
      <c r="D5" s="11">
        <v>3000</v>
      </c>
      <c r="E5" s="11">
        <v>3000</v>
      </c>
      <c r="F5" s="11">
        <v>0</v>
      </c>
      <c r="G5" s="11">
        <v>0</v>
      </c>
      <c r="H5" s="11">
        <v>0</v>
      </c>
      <c r="I5" s="11">
        <v>0</v>
      </c>
    </row>
    <row r="6" spans="1:10">
      <c r="A6" s="8" t="s">
        <v>16</v>
      </c>
      <c r="B6" s="3">
        <v>4000</v>
      </c>
      <c r="C6" s="4">
        <f>SUM(D6:I6)</f>
        <v>4000</v>
      </c>
      <c r="D6" s="11">
        <v>0</v>
      </c>
      <c r="E6" s="11">
        <v>0</v>
      </c>
      <c r="F6" s="11">
        <v>2000</v>
      </c>
      <c r="G6" s="11">
        <v>0</v>
      </c>
      <c r="H6" s="11">
        <v>2000</v>
      </c>
      <c r="I6" s="11">
        <v>0</v>
      </c>
    </row>
    <row r="7" spans="1:10">
      <c r="A7" s="6" t="s">
        <v>5</v>
      </c>
      <c r="B7" s="6">
        <f>SUM(B4:B6)</f>
        <v>15000</v>
      </c>
    </row>
    <row r="8" spans="1:10">
      <c r="A8" s="6"/>
      <c r="B8" s="6"/>
      <c r="J8" s="6" t="s">
        <v>6</v>
      </c>
    </row>
    <row r="9" spans="1:10">
      <c r="A9" s="3" t="s">
        <v>7</v>
      </c>
      <c r="D9" s="3">
        <v>4000</v>
      </c>
      <c r="E9" s="3">
        <v>3000</v>
      </c>
      <c r="F9" s="3">
        <v>2000</v>
      </c>
      <c r="G9" s="3">
        <v>1000</v>
      </c>
      <c r="H9" s="3">
        <v>3000</v>
      </c>
      <c r="I9" s="3">
        <v>2000</v>
      </c>
      <c r="J9" s="6">
        <f>SUM(D9:I9)</f>
        <v>15000</v>
      </c>
    </row>
    <row r="10" spans="1:10">
      <c r="A10" s="4" t="s">
        <v>8</v>
      </c>
      <c r="D10" s="4">
        <f t="shared" ref="D10:I10" si="0">SUM(D4:D6)</f>
        <v>4000</v>
      </c>
      <c r="E10" s="4">
        <f t="shared" si="0"/>
        <v>3000</v>
      </c>
      <c r="F10" s="4">
        <f t="shared" si="0"/>
        <v>2000</v>
      </c>
      <c r="G10" s="4">
        <f t="shared" si="0"/>
        <v>1000</v>
      </c>
      <c r="H10" s="4">
        <f t="shared" si="0"/>
        <v>3000</v>
      </c>
      <c r="I10" s="4">
        <f t="shared" si="0"/>
        <v>2000</v>
      </c>
    </row>
    <row r="12" spans="1:10">
      <c r="A12" s="1" t="s">
        <v>9</v>
      </c>
      <c r="D12" s="2" t="s">
        <v>24</v>
      </c>
    </row>
    <row r="13" spans="1:10">
      <c r="A13" s="2" t="s">
        <v>23</v>
      </c>
      <c r="D13" s="8" t="s">
        <v>25</v>
      </c>
      <c r="E13" s="8" t="s">
        <v>26</v>
      </c>
      <c r="F13" s="8" t="s">
        <v>27</v>
      </c>
      <c r="G13" s="8" t="s">
        <v>28</v>
      </c>
      <c r="H13" s="8" t="s">
        <v>29</v>
      </c>
      <c r="I13" s="8" t="s">
        <v>32</v>
      </c>
    </row>
    <row r="14" spans="1:10">
      <c r="A14" s="8" t="s">
        <v>14</v>
      </c>
      <c r="D14" s="17">
        <v>225</v>
      </c>
      <c r="E14" s="17">
        <v>232</v>
      </c>
      <c r="F14" s="17">
        <v>230</v>
      </c>
      <c r="G14" s="17">
        <v>228</v>
      </c>
      <c r="H14" s="17">
        <v>230</v>
      </c>
      <c r="I14" s="17">
        <v>0</v>
      </c>
    </row>
    <row r="15" spans="1:10">
      <c r="A15" s="8" t="s">
        <v>15</v>
      </c>
      <c r="D15" s="17">
        <v>205</v>
      </c>
      <c r="E15" s="17">
        <v>207</v>
      </c>
      <c r="F15" s="17">
        <v>215</v>
      </c>
      <c r="G15" s="17">
        <v>210</v>
      </c>
      <c r="H15" s="17">
        <v>214</v>
      </c>
      <c r="I15" s="17">
        <v>0</v>
      </c>
    </row>
    <row r="16" spans="1:10">
      <c r="A16" s="8" t="s">
        <v>16</v>
      </c>
      <c r="D16" s="17">
        <v>218</v>
      </c>
      <c r="E16" s="17">
        <v>223</v>
      </c>
      <c r="F16" s="17">
        <v>217</v>
      </c>
      <c r="G16" s="17">
        <v>226</v>
      </c>
      <c r="H16" s="17">
        <v>219</v>
      </c>
      <c r="I16" s="17">
        <v>0</v>
      </c>
      <c r="J16" s="7" t="s">
        <v>10</v>
      </c>
    </row>
    <row r="17" spans="1:10">
      <c r="J17" s="7" t="s">
        <v>11</v>
      </c>
    </row>
    <row r="18" spans="1:10">
      <c r="A18" s="5" t="s">
        <v>12</v>
      </c>
      <c r="B18" s="5"/>
      <c r="C18" s="5"/>
      <c r="D18" s="2">
        <f t="shared" ref="D18:I18" si="1">SUMPRODUCT(D4:D6,D14:D16)</f>
        <v>840000</v>
      </c>
      <c r="E18" s="2">
        <f t="shared" si="1"/>
        <v>621000</v>
      </c>
      <c r="F18" s="2">
        <f t="shared" si="1"/>
        <v>434000</v>
      </c>
      <c r="G18" s="2">
        <f t="shared" si="1"/>
        <v>228000</v>
      </c>
      <c r="H18" s="2">
        <f t="shared" si="1"/>
        <v>668000</v>
      </c>
      <c r="I18" s="2">
        <f t="shared" si="1"/>
        <v>0</v>
      </c>
      <c r="J18" s="7">
        <f>SUM(D18:I18)</f>
        <v>2791000</v>
      </c>
    </row>
  </sheetData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B17:N26"/>
  <sheetViews>
    <sheetView workbookViewId="0">
      <selection activeCell="C25" sqref="C25"/>
    </sheetView>
  </sheetViews>
  <sheetFormatPr defaultRowHeight="13.8"/>
  <cols>
    <col min="2" max="2" width="18.59765625" customWidth="1"/>
    <col min="7" max="7" width="20" customWidth="1"/>
    <col min="8" max="8" width="17.09765625" customWidth="1"/>
  </cols>
  <sheetData>
    <row r="17" spans="2:14">
      <c r="J17" t="s">
        <v>33</v>
      </c>
    </row>
    <row r="18" spans="2:14">
      <c r="C18" t="s">
        <v>20</v>
      </c>
      <c r="D18" t="s">
        <v>21</v>
      </c>
      <c r="E18" t="s">
        <v>22</v>
      </c>
      <c r="F18" t="s">
        <v>34</v>
      </c>
      <c r="G18" t="s">
        <v>35</v>
      </c>
      <c r="H18" t="s">
        <v>36</v>
      </c>
      <c r="K18" t="s">
        <v>20</v>
      </c>
      <c r="L18" t="s">
        <v>21</v>
      </c>
      <c r="M18" t="s">
        <v>22</v>
      </c>
      <c r="N18" t="s">
        <v>34</v>
      </c>
    </row>
    <row r="19" spans="2:14">
      <c r="B19" t="s">
        <v>37</v>
      </c>
      <c r="C19" s="11">
        <v>0</v>
      </c>
      <c r="D19" s="11">
        <v>100</v>
      </c>
      <c r="E19" s="11">
        <v>600</v>
      </c>
      <c r="F19" s="11">
        <v>1500</v>
      </c>
      <c r="G19">
        <v>2200</v>
      </c>
      <c r="H19" s="14">
        <f>SUM(C19:F19)</f>
        <v>2200</v>
      </c>
      <c r="J19" t="s">
        <v>37</v>
      </c>
      <c r="K19" s="18">
        <v>0.02</v>
      </c>
      <c r="L19" s="18">
        <v>0.03</v>
      </c>
      <c r="M19" s="18">
        <v>0.04</v>
      </c>
      <c r="N19" s="18">
        <v>0.01</v>
      </c>
    </row>
    <row r="20" spans="2:14">
      <c r="B20" t="s">
        <v>38</v>
      </c>
      <c r="C20" s="11">
        <v>0</v>
      </c>
      <c r="D20" s="11">
        <v>0</v>
      </c>
      <c r="E20" s="11">
        <v>2000</v>
      </c>
      <c r="F20" s="11">
        <v>0</v>
      </c>
      <c r="G20">
        <v>2000</v>
      </c>
      <c r="H20" s="14">
        <f>SUM(C20:F20)</f>
        <v>2000</v>
      </c>
      <c r="J20" t="s">
        <v>38</v>
      </c>
      <c r="K20" s="18">
        <v>0.05</v>
      </c>
      <c r="L20" s="18">
        <v>7.0000000000000007E-2</v>
      </c>
      <c r="M20" s="18">
        <v>0.03</v>
      </c>
      <c r="N20" s="18">
        <v>0.02</v>
      </c>
    </row>
    <row r="21" spans="2:14">
      <c r="B21" t="s">
        <v>39</v>
      </c>
      <c r="C21" s="11">
        <v>1500</v>
      </c>
      <c r="D21" s="11">
        <v>1300</v>
      </c>
      <c r="E21" s="11">
        <v>0</v>
      </c>
      <c r="F21" s="11">
        <v>0</v>
      </c>
      <c r="G21">
        <v>2800</v>
      </c>
      <c r="H21" s="14">
        <f>SUM(C21:F21)</f>
        <v>2800</v>
      </c>
      <c r="J21" t="s">
        <v>39</v>
      </c>
      <c r="K21" s="18">
        <v>0.01</v>
      </c>
      <c r="L21" s="18">
        <v>0.04</v>
      </c>
      <c r="M21" s="18">
        <v>0.08</v>
      </c>
      <c r="N21" s="18">
        <v>0.03</v>
      </c>
    </row>
    <row r="22" spans="2:14">
      <c r="B22" t="s">
        <v>40</v>
      </c>
      <c r="C22">
        <v>1500</v>
      </c>
      <c r="D22">
        <v>1400</v>
      </c>
      <c r="E22">
        <v>2600</v>
      </c>
      <c r="F22">
        <v>1500</v>
      </c>
    </row>
    <row r="23" spans="2:14">
      <c r="B23" s="15" t="s">
        <v>41</v>
      </c>
      <c r="C23" s="14">
        <f>SUM(C19:C21)</f>
        <v>1500</v>
      </c>
      <c r="D23" s="14">
        <f>SUM(D19:D21)</f>
        <v>1400</v>
      </c>
      <c r="E23" s="14">
        <f>SUM(E19:E21)</f>
        <v>2600</v>
      </c>
      <c r="F23" s="14">
        <f>SUM(F19:F21)</f>
        <v>1500</v>
      </c>
    </row>
    <row r="24" spans="2:14">
      <c r="B24" t="s">
        <v>42</v>
      </c>
    </row>
    <row r="25" spans="2:14">
      <c r="B25" s="16">
        <f>SUM(C25:F25)</f>
        <v>169</v>
      </c>
      <c r="C25" s="26">
        <f>SUMPRODUCT(K19:K21,C19:C21)</f>
        <v>15</v>
      </c>
      <c r="D25" s="26">
        <f t="shared" ref="D25:F25" si="0">SUMPRODUCT(L19:L21,D19:D21)</f>
        <v>55</v>
      </c>
      <c r="E25" s="26">
        <f t="shared" si="0"/>
        <v>84</v>
      </c>
      <c r="F25" s="26">
        <f t="shared" si="0"/>
        <v>15</v>
      </c>
    </row>
    <row r="26" spans="2:14">
      <c r="B26" t="s">
        <v>54</v>
      </c>
    </row>
  </sheetData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61134AF-EA99-4B30-8EE7-8D341ADE08B9}">
  <dimension ref="M4:T17"/>
  <sheetViews>
    <sheetView workbookViewId="0">
      <selection activeCell="I31" sqref="I31"/>
    </sheetView>
  </sheetViews>
  <sheetFormatPr defaultRowHeight="13.8"/>
  <cols>
    <col min="13" max="13" width="15" customWidth="1"/>
  </cols>
  <sheetData>
    <row r="4" spans="13:20">
      <c r="N4" t="s">
        <v>44</v>
      </c>
      <c r="O4" t="s">
        <v>45</v>
      </c>
      <c r="P4" t="s">
        <v>46</v>
      </c>
      <c r="Q4" t="s">
        <v>47</v>
      </c>
      <c r="R4" t="s">
        <v>48</v>
      </c>
      <c r="S4" t="s">
        <v>3</v>
      </c>
      <c r="T4" t="s">
        <v>49</v>
      </c>
    </row>
    <row r="5" spans="13:20">
      <c r="M5" t="s">
        <v>20</v>
      </c>
      <c r="N5" s="11">
        <v>30</v>
      </c>
      <c r="O5" s="11">
        <v>35</v>
      </c>
      <c r="P5" s="11">
        <v>10</v>
      </c>
      <c r="Q5" s="11">
        <v>0</v>
      </c>
      <c r="R5" s="11">
        <v>25</v>
      </c>
      <c r="S5" s="20">
        <f>SUM(N5:R5)</f>
        <v>100</v>
      </c>
      <c r="T5" s="21">
        <v>100</v>
      </c>
    </row>
    <row r="6" spans="13:20">
      <c r="M6" t="s">
        <v>21</v>
      </c>
      <c r="N6" s="11">
        <v>0</v>
      </c>
      <c r="O6" s="11">
        <v>0</v>
      </c>
      <c r="P6" s="11">
        <v>10</v>
      </c>
      <c r="Q6" s="11">
        <v>40</v>
      </c>
      <c r="R6" s="11">
        <v>0</v>
      </c>
      <c r="S6" s="20">
        <f>SUM(N6:R6)</f>
        <v>50</v>
      </c>
      <c r="T6" s="21">
        <v>50</v>
      </c>
    </row>
    <row r="7" spans="13:20">
      <c r="M7" t="s">
        <v>22</v>
      </c>
      <c r="N7" s="11">
        <v>10</v>
      </c>
      <c r="O7" s="11">
        <v>35</v>
      </c>
      <c r="P7" s="11">
        <v>10</v>
      </c>
      <c r="Q7" s="11">
        <v>10</v>
      </c>
      <c r="R7" s="11">
        <v>15</v>
      </c>
      <c r="S7" s="20">
        <f>SUM(N7:R7)</f>
        <v>80</v>
      </c>
      <c r="T7" s="21">
        <v>80</v>
      </c>
    </row>
    <row r="8" spans="13:20">
      <c r="M8" t="s">
        <v>50</v>
      </c>
      <c r="N8" s="22">
        <f>SUM(N5:N7)</f>
        <v>40</v>
      </c>
      <c r="O8" s="22">
        <f>SUM(O5:O7)</f>
        <v>70</v>
      </c>
      <c r="P8" s="22">
        <f>SUM(P5:P7)</f>
        <v>30</v>
      </c>
      <c r="Q8" s="22">
        <f>SUM(Q5:Q7)</f>
        <v>50</v>
      </c>
      <c r="R8" s="22">
        <f>SUM(R5:R7)</f>
        <v>40</v>
      </c>
      <c r="T8">
        <f>SUM(T5:T7)</f>
        <v>230</v>
      </c>
    </row>
    <row r="9" spans="13:20">
      <c r="M9" s="23" t="s">
        <v>51</v>
      </c>
      <c r="N9" s="21">
        <v>40</v>
      </c>
      <c r="O9" s="21">
        <v>70</v>
      </c>
      <c r="P9" s="21">
        <v>30</v>
      </c>
      <c r="Q9" s="21">
        <v>50</v>
      </c>
      <c r="R9" s="21">
        <v>40</v>
      </c>
      <c r="S9">
        <f>SUM(N9:R9)</f>
        <v>230</v>
      </c>
    </row>
    <row r="11" spans="13:20">
      <c r="M11" t="s">
        <v>10</v>
      </c>
    </row>
    <row r="12" spans="13:20">
      <c r="N12" t="s">
        <v>44</v>
      </c>
      <c r="O12" t="s">
        <v>45</v>
      </c>
      <c r="P12" t="s">
        <v>46</v>
      </c>
      <c r="Q12" t="s">
        <v>47</v>
      </c>
      <c r="R12" t="s">
        <v>48</v>
      </c>
    </row>
    <row r="13" spans="13:20">
      <c r="M13" t="s">
        <v>20</v>
      </c>
      <c r="N13" s="24">
        <v>45</v>
      </c>
      <c r="O13" s="24">
        <v>70</v>
      </c>
      <c r="P13" s="24">
        <v>75</v>
      </c>
      <c r="Q13" s="24">
        <v>65</v>
      </c>
      <c r="R13" s="24">
        <v>10</v>
      </c>
    </row>
    <row r="14" spans="13:20">
      <c r="M14" t="s">
        <v>21</v>
      </c>
      <c r="N14" s="24">
        <v>35</v>
      </c>
      <c r="O14" s="24">
        <v>75</v>
      </c>
      <c r="P14" s="24">
        <v>40</v>
      </c>
      <c r="Q14" s="24">
        <v>15</v>
      </c>
      <c r="R14" s="24">
        <v>12.5</v>
      </c>
    </row>
    <row r="15" spans="13:20">
      <c r="M15" t="s">
        <v>22</v>
      </c>
      <c r="N15" s="24">
        <v>25</v>
      </c>
      <c r="O15" s="24">
        <v>15</v>
      </c>
      <c r="P15" s="24">
        <v>50</v>
      </c>
      <c r="Q15" s="24">
        <v>60</v>
      </c>
      <c r="R15" s="24">
        <v>10</v>
      </c>
    </row>
    <row r="16" spans="13:20">
      <c r="S16" t="s">
        <v>52</v>
      </c>
    </row>
    <row r="17" spans="14:19">
      <c r="N17" s="24">
        <f>SUMPRODUCT(N5:N7,N13:N15)</f>
        <v>1600</v>
      </c>
      <c r="O17" s="24">
        <f>SUMPRODUCT(O5:O7,O13:O15)</f>
        <v>2975</v>
      </c>
      <c r="P17" s="24">
        <f>SUMPRODUCT(P5:P7,P13:P15)</f>
        <v>1650</v>
      </c>
      <c r="Q17" s="24">
        <f>SUMPRODUCT(Q5:Q7,Q13:Q15)</f>
        <v>1200</v>
      </c>
      <c r="R17" s="24">
        <f>SUMPRODUCT(R5:R7,R13:R15)</f>
        <v>400</v>
      </c>
      <c r="S17" s="25">
        <f>SUM(N17:R17)</f>
        <v>7825</v>
      </c>
    </row>
  </sheetData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699202A-367B-4755-BC24-5FEA035466A1}">
  <dimension ref="M4:T17"/>
  <sheetViews>
    <sheetView tabSelected="1" workbookViewId="0">
      <selection activeCell="N20" sqref="N20"/>
    </sheetView>
  </sheetViews>
  <sheetFormatPr defaultRowHeight="13.8"/>
  <cols>
    <col min="13" max="13" width="15" customWidth="1"/>
  </cols>
  <sheetData>
    <row r="4" spans="13:20">
      <c r="N4" t="s">
        <v>44</v>
      </c>
      <c r="O4" t="s">
        <v>45</v>
      </c>
      <c r="P4" t="s">
        <v>46</v>
      </c>
      <c r="Q4" t="s">
        <v>47</v>
      </c>
      <c r="R4" t="s">
        <v>48</v>
      </c>
      <c r="S4" t="s">
        <v>3</v>
      </c>
      <c r="T4" t="s">
        <v>49</v>
      </c>
    </row>
    <row r="5" spans="13:20">
      <c r="M5" t="s">
        <v>20</v>
      </c>
      <c r="N5" s="11">
        <v>40</v>
      </c>
      <c r="O5" s="11">
        <v>0</v>
      </c>
      <c r="P5" s="11">
        <v>20</v>
      </c>
      <c r="Q5" s="11">
        <v>0</v>
      </c>
      <c r="R5" s="11">
        <v>40</v>
      </c>
      <c r="S5" s="20">
        <f>SUM(N5:R5)</f>
        <v>100</v>
      </c>
      <c r="T5" s="21">
        <v>100</v>
      </c>
    </row>
    <row r="6" spans="13:20">
      <c r="M6" t="s">
        <v>21</v>
      </c>
      <c r="N6" s="11">
        <v>0</v>
      </c>
      <c r="O6" s="11">
        <v>0</v>
      </c>
      <c r="P6" s="11">
        <v>0</v>
      </c>
      <c r="Q6" s="11">
        <v>50</v>
      </c>
      <c r="R6" s="11">
        <v>0</v>
      </c>
      <c r="S6" s="20">
        <f>SUM(N6:R6)</f>
        <v>50</v>
      </c>
      <c r="T6" s="21">
        <v>50</v>
      </c>
    </row>
    <row r="7" spans="13:20">
      <c r="M7" t="s">
        <v>22</v>
      </c>
      <c r="N7" s="11">
        <v>0</v>
      </c>
      <c r="O7" s="11">
        <v>70</v>
      </c>
      <c r="P7" s="11">
        <v>10</v>
      </c>
      <c r="Q7" s="11">
        <v>0</v>
      </c>
      <c r="R7" s="11">
        <v>0</v>
      </c>
      <c r="S7" s="20">
        <f>SUM(N7:R7)</f>
        <v>80</v>
      </c>
      <c r="T7" s="21">
        <v>80</v>
      </c>
    </row>
    <row r="8" spans="13:20">
      <c r="M8" t="s">
        <v>50</v>
      </c>
      <c r="N8" s="22">
        <f>SUM(N5:N7)</f>
        <v>40</v>
      </c>
      <c r="O8" s="22">
        <f>SUM(O5:O7)</f>
        <v>70</v>
      </c>
      <c r="P8" s="22">
        <f>SUM(P5:P7)</f>
        <v>30</v>
      </c>
      <c r="Q8" s="22">
        <f>SUM(Q5:Q7)</f>
        <v>50</v>
      </c>
      <c r="R8" s="22">
        <f>SUM(R5:R7)</f>
        <v>40</v>
      </c>
      <c r="T8">
        <f>SUM(T5:T7)</f>
        <v>230</v>
      </c>
    </row>
    <row r="9" spans="13:20">
      <c r="M9" s="23" t="s">
        <v>51</v>
      </c>
      <c r="N9" s="21">
        <v>40</v>
      </c>
      <c r="O9" s="21">
        <v>70</v>
      </c>
      <c r="P9" s="21">
        <v>30</v>
      </c>
      <c r="Q9" s="21">
        <v>50</v>
      </c>
      <c r="R9" s="21">
        <v>40</v>
      </c>
      <c r="S9">
        <f>SUM(N9:R9)</f>
        <v>230</v>
      </c>
    </row>
    <row r="11" spans="13:20">
      <c r="M11" t="s">
        <v>10</v>
      </c>
    </row>
    <row r="12" spans="13:20">
      <c r="N12" t="s">
        <v>44</v>
      </c>
      <c r="O12" t="s">
        <v>45</v>
      </c>
      <c r="P12" t="s">
        <v>46</v>
      </c>
      <c r="Q12" t="s">
        <v>47</v>
      </c>
      <c r="R12" t="s">
        <v>48</v>
      </c>
    </row>
    <row r="13" spans="13:20">
      <c r="M13" t="s">
        <v>20</v>
      </c>
      <c r="N13" s="24">
        <v>45</v>
      </c>
      <c r="O13" s="24">
        <v>70</v>
      </c>
      <c r="P13" s="24">
        <v>75</v>
      </c>
      <c r="Q13" s="24">
        <v>65</v>
      </c>
      <c r="R13" s="24">
        <v>10</v>
      </c>
    </row>
    <row r="14" spans="13:20">
      <c r="M14" t="s">
        <v>21</v>
      </c>
      <c r="N14" s="24">
        <v>35</v>
      </c>
      <c r="O14" s="24">
        <v>75</v>
      </c>
      <c r="P14" s="24">
        <v>40</v>
      </c>
      <c r="Q14" s="24">
        <v>15</v>
      </c>
      <c r="R14" s="24">
        <v>12.5</v>
      </c>
    </row>
    <row r="15" spans="13:20">
      <c r="M15" t="s">
        <v>22</v>
      </c>
      <c r="N15" s="24">
        <v>25</v>
      </c>
      <c r="O15" s="24">
        <v>15</v>
      </c>
      <c r="P15" s="24">
        <v>50</v>
      </c>
      <c r="Q15" s="24">
        <v>60</v>
      </c>
      <c r="R15" s="24">
        <v>10</v>
      </c>
    </row>
    <row r="16" spans="13:20">
      <c r="S16" t="s">
        <v>52</v>
      </c>
    </row>
    <row r="17" spans="14:19">
      <c r="N17" s="24">
        <f>SUMPRODUCT(N5:N7,N13:N15)</f>
        <v>1800</v>
      </c>
      <c r="O17" s="24">
        <f>SUMPRODUCT(O5:O7,O13:O15)</f>
        <v>1050</v>
      </c>
      <c r="P17" s="24">
        <f>SUMPRODUCT(P5:P7,P13:P15)</f>
        <v>2000</v>
      </c>
      <c r="Q17" s="24">
        <f>SUMPRODUCT(Q5:Q7,Q13:Q15)</f>
        <v>750</v>
      </c>
      <c r="R17" s="24">
        <f>SUMPRODUCT(R5:R7,R13:R15)</f>
        <v>400</v>
      </c>
      <c r="S17" s="25">
        <f>SUM(N17:R17)</f>
        <v>6000</v>
      </c>
    </row>
  </sheetData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6</vt:i4>
      </vt:variant>
    </vt:vector>
  </HeadingPairs>
  <TitlesOfParts>
    <vt:vector size="6" baseType="lpstr">
      <vt:lpstr>Zagadnienie Transportowe - Z.1</vt:lpstr>
      <vt:lpstr>Zagadnienie Transportowe - Z.2a</vt:lpstr>
      <vt:lpstr>Zagadnienie Transportowe - Z.2b</vt:lpstr>
      <vt:lpstr>Zagadnienie Transportowe - Z.3</vt:lpstr>
      <vt:lpstr>Zad. 4a</vt:lpstr>
      <vt:lpstr>Zad. 4b</vt:lpstr>
    </vt:vector>
  </TitlesOfParts>
  <Company>Trzciana326b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Tomek&amp;Jadzia</dc:creator>
  <cp:lastModifiedBy>Tomasz Pisula</cp:lastModifiedBy>
  <dcterms:created xsi:type="dcterms:W3CDTF">2008-03-11T07:56:56Z</dcterms:created>
  <dcterms:modified xsi:type="dcterms:W3CDTF">2025-10-28T12:40:50Z</dcterms:modified>
</cp:coreProperties>
</file>