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Badania operacyjne (zarządzanie) 2025\Laboratorium\"/>
    </mc:Choice>
  </mc:AlternateContent>
  <xr:revisionPtr revIDLastSave="0" documentId="13_ncr:1_{DA774DEA-9460-4BA5-A93B-26509126AC9D}" xr6:coauthVersionLast="47" xr6:coauthVersionMax="47" xr10:uidLastSave="{00000000-0000-0000-0000-000000000000}"/>
  <bookViews>
    <workbookView xWindow="-98" yWindow="-98" windowWidth="28996" windowHeight="15796" firstSheet="1" activeTab="6" xr2:uid="{00000000-000D-0000-FFFF-FFFF00000000}"/>
  </bookViews>
  <sheets>
    <sheet name="Zad. 1-liniowe" sheetId="1" r:id="rId1"/>
    <sheet name="Zad. 2-liniowe (a)" sheetId="2" r:id="rId2"/>
    <sheet name="Zad. 2-liniowe (b)" sheetId="3" r:id="rId3"/>
    <sheet name="Zad. 3-liniowe" sheetId="4" r:id="rId4"/>
    <sheet name="Zad. 4-transportowe" sheetId="9" r:id="rId5"/>
    <sheet name="Zad. 5-transportowe (a)" sheetId="10" r:id="rId6"/>
    <sheet name="Zad. 5-transportowe (b)" sheetId="17" r:id="rId7"/>
    <sheet name="Zad. 6-nieliniowe" sheetId="12" r:id="rId8"/>
    <sheet name="Zad. 7-nieliniowe" sheetId="15" r:id="rId9"/>
    <sheet name="Zad. 8-nieliniowe" sheetId="16" r:id="rId10"/>
  </sheets>
  <definedNames>
    <definedName name="solver_adj" localSheetId="0" hidden="1">'Zad. 1-liniowe'!$A$4:$B$4</definedName>
    <definedName name="solver_adj" localSheetId="1" hidden="1">'Zad. 2-liniowe (a)'!$A$4:$B$4</definedName>
    <definedName name="solver_adj" localSheetId="2" hidden="1">'Zad. 2-liniowe (b)'!$A$4:$B$4</definedName>
    <definedName name="solver_adj" localSheetId="3" hidden="1">'Zad. 3-liniowe'!$A$4:$G$4</definedName>
    <definedName name="solver_adj" localSheetId="4" hidden="1">'Zad. 4-transportowe'!$D$4:$H$6</definedName>
    <definedName name="solver_adj" localSheetId="5" hidden="1">'Zad. 5-transportowe (a)'!$D$4:$I$6</definedName>
    <definedName name="solver_adj" localSheetId="6" hidden="1">'Zad. 5-transportowe (b)'!$D$4:$I$6</definedName>
    <definedName name="solver_adj" localSheetId="7" hidden="1">'Zad. 6-nieliniowe'!$I$6:$I$10</definedName>
    <definedName name="solver_adj" localSheetId="8" hidden="1">'Zad. 7-nieliniowe'!$C$4:$C$5</definedName>
    <definedName name="solver_adj" localSheetId="9" hidden="1">'Zad. 8-nieliniowe'!$D$4:$D$5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cvg" localSheetId="9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drv" localSheetId="9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1</definedName>
    <definedName name="solver_eng" localSheetId="8" hidden="1">1</definedName>
    <definedName name="solver_eng" localSheetId="9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est" localSheetId="9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2147483647</definedName>
    <definedName name="solver_itr" localSheetId="6" hidden="1">2147483647</definedName>
    <definedName name="solver_itr" localSheetId="7" hidden="1">2147483647</definedName>
    <definedName name="solver_itr" localSheetId="8" hidden="1">2147483647</definedName>
    <definedName name="solver_itr" localSheetId="9" hidden="1">2147483647</definedName>
    <definedName name="solver_lhs1" localSheetId="0" hidden="1">'Zad. 1-liniowe'!$H$7</definedName>
    <definedName name="solver_lhs1" localSheetId="1" hidden="1">'Zad. 2-liniowe (a)'!$I$6</definedName>
    <definedName name="solver_lhs1" localSheetId="2" hidden="1">'Zad. 2-liniowe (b)'!$I$6:$I$8</definedName>
    <definedName name="solver_lhs1" localSheetId="3" hidden="1">'Zad. 3-liniowe'!$K$7:$K$9</definedName>
    <definedName name="solver_lhs1" localSheetId="4" hidden="1">'Zad. 4-transportowe'!$C$4:$C$6</definedName>
    <definedName name="solver_lhs1" localSheetId="5" hidden="1">'Zad. 5-transportowe (a)'!$C$4:$C$6</definedName>
    <definedName name="solver_lhs1" localSheetId="6" hidden="1">'Zad. 5-transportowe (b)'!$C$4:$C$6</definedName>
    <definedName name="solver_lhs1" localSheetId="7" hidden="1">'Zad. 6-nieliniowe'!$I$10</definedName>
    <definedName name="solver_lhs1" localSheetId="8" hidden="1">'Zad. 7-nieliniowe'!$C$25</definedName>
    <definedName name="solver_lhs1" localSheetId="9" hidden="1">'Zad. 8-nieliniowe'!$D$16</definedName>
    <definedName name="solver_lhs2" localSheetId="0" hidden="1">'Zad. 1-liniowe'!$H$8</definedName>
    <definedName name="solver_lhs2" localSheetId="1" hidden="1">'Zad. 2-liniowe (a)'!$I$7</definedName>
    <definedName name="solver_lhs2" localSheetId="2" hidden="1">'Zad. 2-liniowe (b)'!$I$9</definedName>
    <definedName name="solver_lhs2" localSheetId="3" hidden="1">'Zad. 3-liniowe'!$K$8</definedName>
    <definedName name="solver_lhs2" localSheetId="4" hidden="1">'Zad. 4-transportowe'!$D$10:$H$10</definedName>
    <definedName name="solver_lhs2" localSheetId="5" hidden="1">'Zad. 5-transportowe (a)'!$D$10:$I$10</definedName>
    <definedName name="solver_lhs2" localSheetId="6" hidden="1">'Zad. 5-transportowe (b)'!$D$10:$I$10</definedName>
    <definedName name="solver_lhs2" localSheetId="7" hidden="1">'Zad. 6-nieliniowe'!$I$6:$I$10</definedName>
    <definedName name="solver_lhs3" localSheetId="0" hidden="1">'Zad. 1-liniowe'!$H$9</definedName>
    <definedName name="solver_lhs3" localSheetId="1" hidden="1">'Zad. 2-liniowe (a)'!$I$8</definedName>
    <definedName name="solver_lhs3" localSheetId="3" hidden="1">'Zad. 3-liniowe'!$K$9</definedName>
    <definedName name="solver_lhs3" localSheetId="4" hidden="1">'Zad. 4-transportowe'!$C$6</definedName>
    <definedName name="solver_lhs3" localSheetId="5" hidden="1">'Zad. 5-transportowe (a)'!$C$6</definedName>
    <definedName name="solver_lhs3" localSheetId="6" hidden="1">'Zad. 5-transportowe (b)'!$C$6</definedName>
    <definedName name="solver_lhs3" localSheetId="7" hidden="1">'Zad. 6-nieliniowe'!$I$6:$I$10</definedName>
    <definedName name="solver_lhs4" localSheetId="4" hidden="1">'Zad. 4-transportowe'!$D$10</definedName>
    <definedName name="solver_lhs4" localSheetId="5" hidden="1">'Zad. 5-transportowe (a)'!$D$10</definedName>
    <definedName name="solver_lhs4" localSheetId="6" hidden="1">'Zad. 5-transportowe (b)'!$D$10</definedName>
    <definedName name="solver_lhs4" localSheetId="7" hidden="1">'Zad. 6-nieliniowe'!$L$11</definedName>
    <definedName name="solver_lhs5" localSheetId="4" hidden="1">'Zad. 4-transportowe'!$E$10</definedName>
    <definedName name="solver_lhs5" localSheetId="5" hidden="1">'Zad. 5-transportowe (a)'!$E$10</definedName>
    <definedName name="solver_lhs5" localSheetId="6" hidden="1">'Zad. 5-transportowe (b)'!$E$10</definedName>
    <definedName name="solver_lhs5" localSheetId="7" hidden="1">'Zad. 6-nieliniowe'!$I$7</definedName>
    <definedName name="solver_lhs6" localSheetId="4" hidden="1">'Zad. 4-transportowe'!$F$10</definedName>
    <definedName name="solver_lhs6" localSheetId="5" hidden="1">'Zad. 5-transportowe (a)'!$F$10</definedName>
    <definedName name="solver_lhs6" localSheetId="6" hidden="1">'Zad. 5-transportowe (b)'!$F$10</definedName>
    <definedName name="solver_lhs6" localSheetId="7" hidden="1">'Zad. 6-nieliniowe'!$I$8</definedName>
    <definedName name="solver_lhs7" localSheetId="4" hidden="1">'Zad. 4-transportowe'!$G$10</definedName>
    <definedName name="solver_lhs7" localSheetId="5" hidden="1">'Zad. 5-transportowe (a)'!$G$10</definedName>
    <definedName name="solver_lhs7" localSheetId="6" hidden="1">'Zad. 5-transportowe (b)'!$G$10</definedName>
    <definedName name="solver_lhs7" localSheetId="7" hidden="1">'Zad. 6-nieliniowe'!$I$9</definedName>
    <definedName name="solver_lhs8" localSheetId="4" hidden="1">'Zad. 4-transportowe'!$H$10</definedName>
    <definedName name="solver_lhs8" localSheetId="5" hidden="1">'Zad. 5-transportowe (a)'!$H$10</definedName>
    <definedName name="solver_lhs8" localSheetId="6" hidden="1">'Zad. 5-transportowe (b)'!$H$10</definedName>
    <definedName name="solver_lhs8" localSheetId="7" hidden="1">'Zad. 6-nieliniowe'!$L$11</definedName>
    <definedName name="solver_lhs9" localSheetId="5" hidden="1">'Zad. 5-transportowe (a)'!$I$10</definedName>
    <definedName name="solver_lhs9" localSheetId="6" hidden="1">'Zad. 5-transportowe (b)'!$I$10</definedName>
    <definedName name="solver_lin" localSheetId="4" hidden="1">1</definedName>
    <definedName name="solver_lin" localSheetId="5" hidden="1">1</definedName>
    <definedName name="solver_lin" localSheetId="6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ip" localSheetId="8" hidden="1">2147483647</definedName>
    <definedName name="solver_mip" localSheetId="9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ni" localSheetId="8" hidden="1">30</definedName>
    <definedName name="solver_mni" localSheetId="9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rt" localSheetId="8" hidden="1">0.075</definedName>
    <definedName name="solver_mrt" localSheetId="9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msl" localSheetId="8" hidden="1">2</definedName>
    <definedName name="solver_msl" localSheetId="9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eg" localSheetId="8" hidden="1">1</definedName>
    <definedName name="solver_neg" localSheetId="9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od" localSheetId="8" hidden="1">2147483647</definedName>
    <definedName name="solver_nod" localSheetId="9" hidden="1">2147483647</definedName>
    <definedName name="solver_num" localSheetId="0" hidden="1">3</definedName>
    <definedName name="solver_num" localSheetId="1" hidden="1">3</definedName>
    <definedName name="solver_num" localSheetId="2" hidden="1">2</definedName>
    <definedName name="solver_num" localSheetId="3" hidden="1">1</definedName>
    <definedName name="solver_num" localSheetId="4" hidden="1">2</definedName>
    <definedName name="solver_num" localSheetId="5" hidden="1">2</definedName>
    <definedName name="solver_num" localSheetId="6" hidden="1">2</definedName>
    <definedName name="solver_num" localSheetId="7" hidden="1">4</definedName>
    <definedName name="solver_num" localSheetId="8" hidden="1">1</definedName>
    <definedName name="solver_num" localSheetId="9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nwt" localSheetId="9" hidden="1">1</definedName>
    <definedName name="solver_opt" localSheetId="0" hidden="1">'Zad. 1-liniowe'!$H$3</definedName>
    <definedName name="solver_opt" localSheetId="1" hidden="1">'Zad. 2-liniowe (a)'!$I$3</definedName>
    <definedName name="solver_opt" localSheetId="2" hidden="1">'Zad. 2-liniowe (b)'!$I$3</definedName>
    <definedName name="solver_opt" localSheetId="3" hidden="1">'Zad. 3-liniowe'!$K$4</definedName>
    <definedName name="solver_opt" localSheetId="4" hidden="1">'Zad. 4-transportowe'!$I$18</definedName>
    <definedName name="solver_opt" localSheetId="5" hidden="1">'Zad. 5-transportowe (a)'!$J$18</definedName>
    <definedName name="solver_opt" localSheetId="6" hidden="1">'Zad. 5-transportowe (b)'!$J$18</definedName>
    <definedName name="solver_opt" localSheetId="7" hidden="1">'Zad. 6-nieliniowe'!$J$11</definedName>
    <definedName name="solver_opt" localSheetId="8" hidden="1">'Zad. 7-nieliniowe'!$C$22</definedName>
    <definedName name="solver_opt" localSheetId="9" hidden="1">'Zad. 8-nieliniowe'!$D$13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pre" localSheetId="9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bv" localSheetId="8" hidden="1">1</definedName>
    <definedName name="solver_rbv" localSheetId="9" hidden="1">1</definedName>
    <definedName name="solver_rel1" localSheetId="0" hidden="1">3</definedName>
    <definedName name="solver_rel1" localSheetId="1" hidden="1">1</definedName>
    <definedName name="solver_rel1" localSheetId="2" hidden="1">1</definedName>
    <definedName name="solver_rel1" localSheetId="3" hidden="1">2</definedName>
    <definedName name="solver_rel1" localSheetId="4" hidden="1">2</definedName>
    <definedName name="solver_rel1" localSheetId="5" hidden="1">2</definedName>
    <definedName name="solver_rel1" localSheetId="6" hidden="1">2</definedName>
    <definedName name="solver_rel1" localSheetId="7" hidden="1">3</definedName>
    <definedName name="solver_rel1" localSheetId="8" hidden="1">2</definedName>
    <definedName name="solver_rel1" localSheetId="9" hidden="1">2</definedName>
    <definedName name="solver_rel2" localSheetId="0" hidden="1">3</definedName>
    <definedName name="solver_rel2" localSheetId="1" hidden="1">1</definedName>
    <definedName name="solver_rel2" localSheetId="2" hidden="1">2</definedName>
    <definedName name="solver_rel2" localSheetId="3" hidden="1">2</definedName>
    <definedName name="solver_rel2" localSheetId="4" hidden="1">2</definedName>
    <definedName name="solver_rel2" localSheetId="5" hidden="1">2</definedName>
    <definedName name="solver_rel2" localSheetId="6" hidden="1">2</definedName>
    <definedName name="solver_rel2" localSheetId="7" hidden="1">1</definedName>
    <definedName name="solver_rel3" localSheetId="0" hidden="1">1</definedName>
    <definedName name="solver_rel3" localSheetId="1" hidden="1">1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6" hidden="1">2</definedName>
    <definedName name="solver_rel3" localSheetId="7" hidden="1">4</definedName>
    <definedName name="solver_rel4" localSheetId="4" hidden="1">2</definedName>
    <definedName name="solver_rel4" localSheetId="5" hidden="1">2</definedName>
    <definedName name="solver_rel4" localSheetId="6" hidden="1">2</definedName>
    <definedName name="solver_rel4" localSheetId="7" hidden="1">1</definedName>
    <definedName name="solver_rel5" localSheetId="4" hidden="1">2</definedName>
    <definedName name="solver_rel5" localSheetId="5" hidden="1">2</definedName>
    <definedName name="solver_rel5" localSheetId="6" hidden="1">2</definedName>
    <definedName name="solver_rel5" localSheetId="7" hidden="1">1</definedName>
    <definedName name="solver_rel6" localSheetId="4" hidden="1">2</definedName>
    <definedName name="solver_rel6" localSheetId="5" hidden="1">2</definedName>
    <definedName name="solver_rel6" localSheetId="6" hidden="1">2</definedName>
    <definedName name="solver_rel6" localSheetId="7" hidden="1">1</definedName>
    <definedName name="solver_rel7" localSheetId="4" hidden="1">2</definedName>
    <definedName name="solver_rel7" localSheetId="5" hidden="1">2</definedName>
    <definedName name="solver_rel7" localSheetId="6" hidden="1">2</definedName>
    <definedName name="solver_rel7" localSheetId="7" hidden="1">1</definedName>
    <definedName name="solver_rel8" localSheetId="4" hidden="1">2</definedName>
    <definedName name="solver_rel8" localSheetId="5" hidden="1">2</definedName>
    <definedName name="solver_rel8" localSheetId="6" hidden="1">2</definedName>
    <definedName name="solver_rel8" localSheetId="7" hidden="1">1</definedName>
    <definedName name="solver_rel9" localSheetId="5" hidden="1">2</definedName>
    <definedName name="solver_rel9" localSheetId="6" hidden="1">2</definedName>
    <definedName name="solver_rhs1" localSheetId="0" hidden="1">'Zad. 1-liniowe'!$J$7</definedName>
    <definedName name="solver_rhs1" localSheetId="1" hidden="1">'Zad. 2-liniowe (a)'!$K$6</definedName>
    <definedName name="solver_rhs1" localSheetId="2" hidden="1">'Zad. 2-liniowe (b)'!$K$6:$K$8</definedName>
    <definedName name="solver_rhs1" localSheetId="3" hidden="1">'Zad. 3-liniowe'!$M$7:$M$9</definedName>
    <definedName name="solver_rhs1" localSheetId="4" hidden="1">'Zad. 4-transportowe'!$B$4:$B$6</definedName>
    <definedName name="solver_rhs1" localSheetId="5" hidden="1">'Zad. 5-transportowe (a)'!$B$4:$B$6</definedName>
    <definedName name="solver_rhs1" localSheetId="6" hidden="1">'Zad. 5-transportowe (b)'!$B$4:$B$6</definedName>
    <definedName name="solver_rhs1" localSheetId="7" hidden="1">'Zad. 6-nieliniowe'!$E$10</definedName>
    <definedName name="solver_rhs1" localSheetId="8" hidden="1">'Zad. 7-nieliniowe'!$E$25</definedName>
    <definedName name="solver_rhs1" localSheetId="9" hidden="1">'Zad. 8-nieliniowe'!$F$16</definedName>
    <definedName name="solver_rhs2" localSheetId="0" hidden="1">'Zad. 1-liniowe'!$J$8</definedName>
    <definedName name="solver_rhs2" localSheetId="1" hidden="1">'Zad. 2-liniowe (a)'!$K$7</definedName>
    <definedName name="solver_rhs2" localSheetId="2" hidden="1">'Zad. 2-liniowe (b)'!$K$9</definedName>
    <definedName name="solver_rhs2" localSheetId="3" hidden="1">'Zad. 3-liniowe'!$M$8</definedName>
    <definedName name="solver_rhs2" localSheetId="4" hidden="1">'Zad. 4-transportowe'!$D$9:$H$9</definedName>
    <definedName name="solver_rhs2" localSheetId="5" hidden="1">'Zad. 5-transportowe (a)'!$D$9:$I$9</definedName>
    <definedName name="solver_rhs2" localSheetId="6" hidden="1">'Zad. 5-transportowe (b)'!$D$9:$I$9</definedName>
    <definedName name="solver_rhs2" localSheetId="7" hidden="1">'Zad. 6-nieliniowe'!$F$6:$F$10</definedName>
    <definedName name="solver_rhs3" localSheetId="0" hidden="1">'Zad. 1-liniowe'!$J$9</definedName>
    <definedName name="solver_rhs3" localSheetId="1" hidden="1">'Zad. 2-liniowe (a)'!$K$8</definedName>
    <definedName name="solver_rhs3" localSheetId="3" hidden="1">'Zad. 3-liniowe'!$M$9</definedName>
    <definedName name="solver_rhs3" localSheetId="4" hidden="1">'Zad. 4-transportowe'!$B$6</definedName>
    <definedName name="solver_rhs3" localSheetId="5" hidden="1">'Zad. 5-transportowe (a)'!$B$6</definedName>
    <definedName name="solver_rhs3" localSheetId="6" hidden="1">'Zad. 5-transportowe (b)'!$B$6</definedName>
    <definedName name="solver_rhs3" localSheetId="7" hidden="1">"całkowita"</definedName>
    <definedName name="solver_rhs4" localSheetId="4" hidden="1">'Zad. 4-transportowe'!$D$9</definedName>
    <definedName name="solver_rhs4" localSheetId="5" hidden="1">'Zad. 5-transportowe (a)'!$D$9</definedName>
    <definedName name="solver_rhs4" localSheetId="6" hidden="1">'Zad. 5-transportowe (b)'!$D$9</definedName>
    <definedName name="solver_rhs4" localSheetId="7" hidden="1">'Zad. 6-nieliniowe'!$N$11</definedName>
    <definedName name="solver_rhs5" localSheetId="4" hidden="1">'Zad. 4-transportowe'!$E$9</definedName>
    <definedName name="solver_rhs5" localSheetId="5" hidden="1">'Zad. 5-transportowe (a)'!$E$9</definedName>
    <definedName name="solver_rhs5" localSheetId="6" hidden="1">'Zad. 5-transportowe (b)'!$E$9</definedName>
    <definedName name="solver_rhs5" localSheetId="7" hidden="1">'Zad. 6-nieliniowe'!$F$7</definedName>
    <definedName name="solver_rhs6" localSheetId="4" hidden="1">'Zad. 4-transportowe'!$F$9</definedName>
    <definedName name="solver_rhs6" localSheetId="5" hidden="1">'Zad. 5-transportowe (a)'!$F$9</definedName>
    <definedName name="solver_rhs6" localSheetId="6" hidden="1">'Zad. 5-transportowe (b)'!$F$9</definedName>
    <definedName name="solver_rhs6" localSheetId="7" hidden="1">'Zad. 6-nieliniowe'!$F$8</definedName>
    <definedName name="solver_rhs7" localSheetId="4" hidden="1">'Zad. 4-transportowe'!$G$9</definedName>
    <definedName name="solver_rhs7" localSheetId="5" hidden="1">'Zad. 5-transportowe (a)'!$G$9</definedName>
    <definedName name="solver_rhs7" localSheetId="6" hidden="1">'Zad. 5-transportowe (b)'!$G$9</definedName>
    <definedName name="solver_rhs7" localSheetId="7" hidden="1">'Zad. 6-nieliniowe'!$F$9</definedName>
    <definedName name="solver_rhs8" localSheetId="4" hidden="1">'Zad. 4-transportowe'!$H$9</definedName>
    <definedName name="solver_rhs8" localSheetId="5" hidden="1">'Zad. 5-transportowe (a)'!$H$9</definedName>
    <definedName name="solver_rhs8" localSheetId="6" hidden="1">'Zad. 5-transportowe (b)'!$H$9</definedName>
    <definedName name="solver_rhs8" localSheetId="7" hidden="1">'Zad. 6-nieliniowe'!$N$11</definedName>
    <definedName name="solver_rhs9" localSheetId="5" hidden="1">'Zad. 5-transportowe (a)'!$I$9</definedName>
    <definedName name="solver_rhs9" localSheetId="6" hidden="1">'Zad. 5-transportowe (b)'!$I$9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7" hidden="1">2</definedName>
    <definedName name="solver_rlx" localSheetId="8" hidden="1">2</definedName>
    <definedName name="solver_rlx" localSheetId="9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rsd" localSheetId="8" hidden="1">0</definedName>
    <definedName name="solver_rsd" localSheetId="9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cl" localSheetId="5" hidden="1">1</definedName>
    <definedName name="solver_scl" localSheetId="6" hidden="1">1</definedName>
    <definedName name="solver_scl" localSheetId="7" hidden="1">1</definedName>
    <definedName name="solver_scl" localSheetId="8" hidden="1">2</definedName>
    <definedName name="solver_scl" localSheetId="9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ho" localSheetId="9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ssz" localSheetId="8" hidden="1">100</definedName>
    <definedName name="solver_ssz" localSheetId="9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2147483647</definedName>
    <definedName name="solver_tim" localSheetId="6" hidden="1">2147483647</definedName>
    <definedName name="solver_tim" localSheetId="7" hidden="1">2147483647</definedName>
    <definedName name="solver_tim" localSheetId="8" hidden="1">2147483647</definedName>
    <definedName name="solver_tim" localSheetId="9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ol" localSheetId="6" hidden="1">0.01</definedName>
    <definedName name="solver_tol" localSheetId="7" hidden="1">0.01</definedName>
    <definedName name="solver_tol" localSheetId="8" hidden="1">0.01</definedName>
    <definedName name="solver_tol" localSheetId="9" hidden="1">0.01</definedName>
    <definedName name="solver_typ" localSheetId="0" hidden="1">2</definedName>
    <definedName name="solver_typ" localSheetId="1" hidden="1">1</definedName>
    <definedName name="solver_typ" localSheetId="2" hidden="1">1</definedName>
    <definedName name="solver_typ" localSheetId="3" hidden="1">2</definedName>
    <definedName name="solver_typ" localSheetId="4" hidden="1">2</definedName>
    <definedName name="solver_typ" localSheetId="5" hidden="1">2</definedName>
    <definedName name="solver_typ" localSheetId="6" hidden="1">2</definedName>
    <definedName name="solver_typ" localSheetId="7" hidden="1">1</definedName>
    <definedName name="solver_typ" localSheetId="8" hidden="1">1</definedName>
    <definedName name="solver_typ" localSheetId="9" hidden="1">2</definedName>
    <definedName name="solver_val" localSheetId="0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al" localSheetId="9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  <definedName name="solver_ver" localSheetId="9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" i="17" l="1"/>
  <c r="H18" i="17"/>
  <c r="G18" i="17"/>
  <c r="F18" i="17"/>
  <c r="E18" i="17"/>
  <c r="D18" i="17"/>
  <c r="I10" i="17"/>
  <c r="H10" i="17"/>
  <c r="G10" i="17"/>
  <c r="F10" i="17"/>
  <c r="E10" i="17"/>
  <c r="D10" i="17"/>
  <c r="J9" i="17"/>
  <c r="B7" i="17"/>
  <c r="C6" i="17"/>
  <c r="C5" i="17"/>
  <c r="C4" i="17"/>
  <c r="J18" i="17" l="1"/>
  <c r="I6" i="2" l="1"/>
  <c r="I3" i="2"/>
  <c r="J6" i="12"/>
  <c r="D10" i="9"/>
  <c r="C4" i="9"/>
  <c r="K7" i="4"/>
  <c r="K4" i="4"/>
  <c r="A15" i="4"/>
  <c r="J7" i="1"/>
  <c r="H7" i="1"/>
  <c r="H3" i="1"/>
  <c r="L10" i="12"/>
  <c r="L9" i="12"/>
  <c r="L8" i="12"/>
  <c r="L7" i="12"/>
  <c r="L6" i="12"/>
  <c r="J10" i="12"/>
  <c r="J9" i="12"/>
  <c r="J8" i="12"/>
  <c r="J7" i="12"/>
  <c r="I10" i="10"/>
  <c r="H10" i="10"/>
  <c r="G10" i="10"/>
  <c r="F10" i="10"/>
  <c r="E10" i="10"/>
  <c r="D10" i="10"/>
  <c r="C6" i="10"/>
  <c r="C5" i="10"/>
  <c r="C4" i="10"/>
  <c r="I14" i="10"/>
  <c r="D14" i="10"/>
  <c r="J9" i="10"/>
  <c r="B7" i="10"/>
  <c r="K9" i="4"/>
  <c r="K8" i="4"/>
  <c r="K8" i="2"/>
  <c r="I7" i="2"/>
  <c r="J9" i="1"/>
  <c r="J8" i="1"/>
  <c r="H8" i="1"/>
  <c r="D17" i="1"/>
  <c r="H9" i="1" s="1"/>
  <c r="H12" i="1" s="1"/>
  <c r="D13" i="1"/>
  <c r="J11" i="12" l="1"/>
  <c r="F16" i="16" l="1"/>
  <c r="D16" i="16"/>
  <c r="D13" i="16"/>
  <c r="E25" i="15"/>
  <c r="C25" i="15"/>
  <c r="C22" i="15"/>
  <c r="L11" i="12"/>
  <c r="I16" i="10" l="1"/>
  <c r="H16" i="10"/>
  <c r="G16" i="10"/>
  <c r="F16" i="10"/>
  <c r="E16" i="10"/>
  <c r="D16" i="10"/>
  <c r="I15" i="10"/>
  <c r="I18" i="10" s="1"/>
  <c r="H15" i="10"/>
  <c r="G15" i="10"/>
  <c r="F15" i="10"/>
  <c r="E15" i="10"/>
  <c r="D15" i="10"/>
  <c r="D18" i="10" s="1"/>
  <c r="H14" i="10"/>
  <c r="H18" i="10" s="1"/>
  <c r="G14" i="10"/>
  <c r="F14" i="10"/>
  <c r="E14" i="10"/>
  <c r="H16" i="9"/>
  <c r="G16" i="9"/>
  <c r="F16" i="9"/>
  <c r="E16" i="9"/>
  <c r="D16" i="9"/>
  <c r="H15" i="9"/>
  <c r="G15" i="9"/>
  <c r="F15" i="9"/>
  <c r="E15" i="9"/>
  <c r="D15" i="9"/>
  <c r="H14" i="9"/>
  <c r="H18" i="9" s="1"/>
  <c r="G14" i="9"/>
  <c r="G18" i="9" s="1"/>
  <c r="F14" i="9"/>
  <c r="F18" i="9" s="1"/>
  <c r="E14" i="9"/>
  <c r="D14" i="9"/>
  <c r="H10" i="9"/>
  <c r="G10" i="9"/>
  <c r="F10" i="9"/>
  <c r="E10" i="9"/>
  <c r="I9" i="9"/>
  <c r="B7" i="9"/>
  <c r="C6" i="9"/>
  <c r="C5" i="9"/>
  <c r="E18" i="10" l="1"/>
  <c r="D18" i="9"/>
  <c r="F18" i="10"/>
  <c r="E18" i="9"/>
  <c r="G18" i="10"/>
  <c r="I18" i="9"/>
  <c r="J18" i="10"/>
  <c r="C15" i="4"/>
  <c r="M9" i="4" s="1"/>
  <c r="B15" i="4"/>
  <c r="M8" i="4" s="1"/>
  <c r="M7" i="4"/>
  <c r="I9" i="3"/>
  <c r="K9" i="3"/>
  <c r="K8" i="3"/>
  <c r="I8" i="3"/>
  <c r="K7" i="3"/>
  <c r="I7" i="3"/>
  <c r="K6" i="3"/>
  <c r="I6" i="3"/>
  <c r="I3" i="3"/>
  <c r="I8" i="2"/>
  <c r="K7" i="2"/>
  <c r="K6" i="2"/>
</calcChain>
</file>

<file path=xl/sharedStrings.xml><?xml version="1.0" encoding="utf-8"?>
<sst xmlns="http://schemas.openxmlformats.org/spreadsheetml/2006/main" count="307" uniqueCount="150">
  <si>
    <t>Wielkości zakupu ropy naftowej</t>
  </si>
  <si>
    <t>R1</t>
  </si>
  <si>
    <t>R2</t>
  </si>
  <si>
    <t>Ceny zakupu (ropy naftowej)</t>
  </si>
  <si>
    <t>R1 (X1)</t>
  </si>
  <si>
    <t>R2 (X2)</t>
  </si>
  <si>
    <t>Benzyna</t>
  </si>
  <si>
    <t>Olej</t>
  </si>
  <si>
    <t>Pozostałości</t>
  </si>
  <si>
    <t>Produkcja z jednostki przerobowej ropy typu R1 (w hl)</t>
  </si>
  <si>
    <t>Produkcja z jednostki przerobowej ropy typu R2 (w hl)</t>
  </si>
  <si>
    <t>Zmienne decyzyjne:</t>
  </si>
  <si>
    <t>Dane:</t>
  </si>
  <si>
    <t>Funkcja celu:</t>
  </si>
  <si>
    <t>F(x)=</t>
  </si>
  <si>
    <t>Warunki ograniczające:</t>
  </si>
  <si>
    <t>W1:</t>
  </si>
  <si>
    <t>W2:</t>
  </si>
  <si>
    <t>W3:</t>
  </si>
  <si>
    <t>&gt;=</t>
  </si>
  <si>
    <t>znak</t>
  </si>
  <si>
    <t>ograniczenie</t>
  </si>
  <si>
    <t>lewa strona</t>
  </si>
  <si>
    <t>[hl]</t>
  </si>
  <si>
    <t>[jednostka]</t>
  </si>
  <si>
    <t>suma</t>
  </si>
  <si>
    <t>&lt;=</t>
  </si>
  <si>
    <t>Wykorzystanie</t>
  </si>
  <si>
    <t>[%]</t>
  </si>
  <si>
    <t>Olej napędowy</t>
  </si>
  <si>
    <t>Limity produkcji wyrobów: (co najmniej)</t>
  </si>
  <si>
    <t>Wielkości produkcji</t>
  </si>
  <si>
    <t>[maksymalizacja zysku]</t>
  </si>
  <si>
    <t>W1</t>
  </si>
  <si>
    <t>W2</t>
  </si>
  <si>
    <t>Zużycie surowców do produkcji jednostki wyrobu W1</t>
  </si>
  <si>
    <t>S1</t>
  </si>
  <si>
    <t>S2</t>
  </si>
  <si>
    <t>Zużycie surowców do produkcji jednostki wyrobu W2</t>
  </si>
  <si>
    <t>Limity zuzycia surowca</t>
  </si>
  <si>
    <t>Zysk jednostkowy ze sprzedaży wyrobów</t>
  </si>
  <si>
    <t>S3</t>
  </si>
  <si>
    <t>W4:</t>
  </si>
  <si>
    <t>=</t>
  </si>
  <si>
    <t>(minimalizacja kosztów zakupu)</t>
  </si>
  <si>
    <t>Liczba wykorzystanych sposobów cięcia</t>
  </si>
  <si>
    <t>I</t>
  </si>
  <si>
    <t>II</t>
  </si>
  <si>
    <t>III</t>
  </si>
  <si>
    <t>IV</t>
  </si>
  <si>
    <t>V</t>
  </si>
  <si>
    <t>VI</t>
  </si>
  <si>
    <t>VII</t>
  </si>
  <si>
    <t>A</t>
  </si>
  <si>
    <t>B</t>
  </si>
  <si>
    <t>C</t>
  </si>
  <si>
    <t>Liczba potrzebnych kompletów:</t>
  </si>
  <si>
    <t>Liczba detali na komplet:</t>
  </si>
  <si>
    <t>Liczba potrzebnych detali łacznie:</t>
  </si>
  <si>
    <t>Sposoby rozkroju:</t>
  </si>
  <si>
    <t>Odpad</t>
  </si>
  <si>
    <t>Detale:</t>
  </si>
  <si>
    <t>[m2]</t>
  </si>
  <si>
    <t>Warunki:</t>
  </si>
  <si>
    <t>Razem</t>
  </si>
  <si>
    <t>Macierz dostaw</t>
  </si>
  <si>
    <t>Odbiorcy (Zakłady produkcyjne)</t>
  </si>
  <si>
    <t>Dostawcy (Składnice Surowców)</t>
  </si>
  <si>
    <t>Podaż</t>
  </si>
  <si>
    <t>Aktualna wielkość dostaw do odbiorców</t>
  </si>
  <si>
    <t>Z1</t>
  </si>
  <si>
    <t>Z2</t>
  </si>
  <si>
    <t>Z3</t>
  </si>
  <si>
    <t>Z4</t>
  </si>
  <si>
    <t>Z5</t>
  </si>
  <si>
    <t>Podaż Razem</t>
  </si>
  <si>
    <t>Popyt Razem</t>
  </si>
  <si>
    <t>Deklarowany Popyt</t>
  </si>
  <si>
    <t>Zrealizowany Popyt</t>
  </si>
  <si>
    <t>Macierz jednostkowych kosztów transportu</t>
  </si>
  <si>
    <t>Odbiorcy</t>
  </si>
  <si>
    <t>Dostawcy</t>
  </si>
  <si>
    <t>Koszty</t>
  </si>
  <si>
    <t>Koszty Transportu do poszczególnych odbiorców</t>
  </si>
  <si>
    <t>Odbiorcy (Odbiorcy towarów)</t>
  </si>
  <si>
    <t>Dostawcy (Zakłady Produkcyjne)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</si>
  <si>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</si>
  <si>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</si>
  <si>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</si>
  <si>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</si>
  <si>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</si>
  <si>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</si>
  <si>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</si>
  <si>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Czasopismo</t>
  </si>
  <si>
    <t xml:space="preserve">Współczynnik </t>
  </si>
  <si>
    <t>Minimalna</t>
  </si>
  <si>
    <t xml:space="preserve">Maksymalna </t>
  </si>
  <si>
    <t>Koszt</t>
  </si>
  <si>
    <t>j=</t>
  </si>
  <si>
    <t>cj</t>
  </si>
  <si>
    <t>rj</t>
  </si>
  <si>
    <t>Liczba powtórzeń</t>
  </si>
  <si>
    <t>liczba powtórzeń</t>
  </si>
  <si>
    <t>zamieszczenia</t>
  </si>
  <si>
    <t xml:space="preserve">reklamy </t>
  </si>
  <si>
    <t xml:space="preserve">pojedynczej reklamy </t>
  </si>
  <si>
    <t>Zm. Decyzyjne</t>
  </si>
  <si>
    <t>[tys. osób]</t>
  </si>
  <si>
    <t>[tys. zł]</t>
  </si>
  <si>
    <t>Xj (min)</t>
  </si>
  <si>
    <t>Xj (max)</t>
  </si>
  <si>
    <t>w czasopiśmie 
[tys. zł]</t>
  </si>
  <si>
    <t>Zasięg reklamy</t>
  </si>
  <si>
    <t>Koszty reklamy</t>
  </si>
  <si>
    <t>Łączny fundusz na reklamę</t>
  </si>
  <si>
    <t>Fcelu</t>
  </si>
  <si>
    <t>K=</t>
  </si>
  <si>
    <t>[tys.]</t>
  </si>
  <si>
    <t>L=</t>
  </si>
  <si>
    <t>współczynniki funkcji Cobba-Douglassa</t>
  </si>
  <si>
    <t>gamma_0=</t>
  </si>
  <si>
    <t>alfa (dla K)=</t>
  </si>
  <si>
    <t>beta (dla L)=</t>
  </si>
  <si>
    <t>Koszt stosowania czynników produkcji: [zł]</t>
  </si>
  <si>
    <t>środki trwałe</t>
  </si>
  <si>
    <t>k0=</t>
  </si>
  <si>
    <t>czas pracy pracowników</t>
  </si>
  <si>
    <t>l0=</t>
  </si>
  <si>
    <t>Sumaryczny koszt produkcji [tys. zł]</t>
  </si>
  <si>
    <t>K0=</t>
  </si>
  <si>
    <t>Funkcja celu: (wielkość produkcji)</t>
  </si>
  <si>
    <t>P(K,L)=</t>
  </si>
  <si>
    <t>max</t>
  </si>
  <si>
    <t>Warunek ogr.</t>
  </si>
  <si>
    <t>w1:</t>
  </si>
  <si>
    <t>Zmienne decyzyjne: (przesył do zakładów)</t>
  </si>
  <si>
    <t>Zakład 1</t>
  </si>
  <si>
    <t>X1=</t>
  </si>
  <si>
    <t>[MWh]</t>
  </si>
  <si>
    <t>Zakład 2</t>
  </si>
  <si>
    <t>X2=</t>
  </si>
  <si>
    <t>Sumaryczna wielkość produkcji [MWh]</t>
  </si>
  <si>
    <t>P0=</t>
  </si>
  <si>
    <t>Funkcja celu: (koszty rzesyłu) [tys. zł]</t>
  </si>
  <si>
    <t>K(x1,x2)=</t>
  </si>
  <si>
    <t>min</t>
  </si>
  <si>
    <t>Limity zdolności produkcyjnej wieży rektyfikacyjnej (maksymalnie)</t>
  </si>
  <si>
    <t>Koszty Transportu + Prod + Mag. do poszczególnych odbiorców</t>
  </si>
  <si>
    <t>Niew. Zdolności prod.</t>
  </si>
  <si>
    <t>Nadwyżka prod.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</si>
</sst>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84">
    <xf numFmtId="0" fontId="0" fillId="0" borderId="0" xfId="0"/>
    <xf numFmtId="0" fontId="1" fillId="3" borderId="0" xfId="0" applyFont="1" applyFill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3" fillId="0" borderId="0" xfId="0" applyFont="1"/>
    <xf numFmtId="0" fontId="2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/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" fillId="11" borderId="0" xfId="0" applyFont="1" applyFill="1"/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13" borderId="0" xfId="0" applyFont="1" applyFill="1"/>
    <xf numFmtId="0" fontId="5" fillId="0" borderId="0" xfId="1"/>
    <xf numFmtId="0" fontId="6" fillId="14" borderId="0" xfId="1" applyFont="1" applyFill="1"/>
    <xf numFmtId="0" fontId="6" fillId="13" borderId="0" xfId="1" applyFont="1" applyFill="1"/>
    <xf numFmtId="0" fontId="6" fillId="0" borderId="0" xfId="1" applyFont="1"/>
    <xf numFmtId="0" fontId="6" fillId="2" borderId="0" xfId="1" applyFont="1" applyFill="1"/>
    <xf numFmtId="0" fontId="6" fillId="0" borderId="0" xfId="1" applyFont="1" applyAlignment="1">
      <alignment horizontal="center" vertical="center"/>
    </xf>
    <xf numFmtId="0" fontId="5" fillId="0" borderId="0" xfId="1" applyAlignment="1">
      <alignment horizontal="center" vertical="center"/>
    </xf>
    <xf numFmtId="0" fontId="7" fillId="0" borderId="0" xfId="1" applyFont="1"/>
    <xf numFmtId="0" fontId="8" fillId="0" borderId="0" xfId="1" applyFont="1"/>
    <xf numFmtId="0" fontId="9" fillId="0" borderId="0" xfId="1" applyFont="1"/>
    <xf numFmtId="0" fontId="10" fillId="0" borderId="0" xfId="1" applyFont="1"/>
    <xf numFmtId="0" fontId="11" fillId="0" borderId="0" xfId="1" applyFont="1" applyAlignment="1">
      <alignment horizontal="center"/>
    </xf>
    <xf numFmtId="0" fontId="12" fillId="0" borderId="0" xfId="1" applyFont="1"/>
    <xf numFmtId="0" fontId="6" fillId="3" borderId="0" xfId="1" applyFont="1" applyFill="1"/>
    <xf numFmtId="0" fontId="13" fillId="0" borderId="0" xfId="1" applyFont="1"/>
    <xf numFmtId="0" fontId="14" fillId="0" borderId="0" xfId="1" applyFont="1"/>
    <xf numFmtId="0" fontId="11" fillId="0" borderId="0" xfId="1" applyFont="1"/>
    <xf numFmtId="0" fontId="15" fillId="16" borderId="0" xfId="1" applyFont="1" applyFill="1"/>
    <xf numFmtId="0" fontId="6" fillId="16" borderId="0" xfId="1" applyFont="1" applyFill="1"/>
    <xf numFmtId="0" fontId="4" fillId="0" borderId="5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justify" vertical="center" wrapText="1"/>
    </xf>
    <xf numFmtId="0" fontId="4" fillId="0" borderId="0" xfId="1" applyFont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justify" vertical="center"/>
    </xf>
    <xf numFmtId="0" fontId="5" fillId="0" borderId="7" xfId="1" applyBorder="1" applyAlignment="1">
      <alignment horizontal="center" vertical="top" wrapText="1"/>
    </xf>
    <xf numFmtId="0" fontId="4" fillId="0" borderId="7" xfId="1" applyFont="1" applyBorder="1" applyAlignment="1">
      <alignment horizontal="justify" vertical="center" wrapText="1"/>
    </xf>
    <xf numFmtId="0" fontId="16" fillId="0" borderId="0" xfId="1" applyFont="1" applyAlignment="1">
      <alignment horizontal="center" vertical="center" wrapText="1"/>
    </xf>
    <xf numFmtId="0" fontId="5" fillId="0" borderId="3" xfId="1" applyBorder="1" applyAlignment="1">
      <alignment horizontal="center" vertical="top" wrapText="1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top" wrapText="1"/>
    </xf>
    <xf numFmtId="0" fontId="4" fillId="0" borderId="3" xfId="1" applyFont="1" applyBorder="1" applyAlignment="1">
      <alignment horizontal="justify" vertical="center" wrapText="1"/>
    </xf>
    <xf numFmtId="0" fontId="4" fillId="0" borderId="0" xfId="1" applyFont="1" applyAlignment="1">
      <alignment horizontal="center" vertical="top" wrapText="1"/>
    </xf>
    <xf numFmtId="0" fontId="4" fillId="0" borderId="4" xfId="1" applyFont="1" applyBorder="1" applyAlignment="1">
      <alignment horizontal="justify" vertical="center" wrapText="1"/>
    </xf>
    <xf numFmtId="0" fontId="4" fillId="0" borderId="0" xfId="1" applyFont="1" applyAlignment="1">
      <alignment horizontal="justify" vertical="center" wrapText="1"/>
    </xf>
    <xf numFmtId="0" fontId="5" fillId="2" borderId="0" xfId="1" applyFill="1"/>
    <xf numFmtId="0" fontId="17" fillId="17" borderId="0" xfId="1" applyFont="1" applyFill="1"/>
    <xf numFmtId="0" fontId="6" fillId="9" borderId="0" xfId="1" applyFont="1" applyFill="1"/>
    <xf numFmtId="0" fontId="6" fillId="18" borderId="0" xfId="1" applyFont="1" applyFill="1"/>
    <xf numFmtId="0" fontId="6" fillId="11" borderId="0" xfId="1" applyFont="1" applyFill="1"/>
    <xf numFmtId="0" fontId="6" fillId="19" borderId="0" xfId="1" applyFont="1" applyFill="1"/>
    <xf numFmtId="0" fontId="1" fillId="15" borderId="0" xfId="0" applyFont="1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5" borderId="0" xfId="0" applyFill="1"/>
    <xf numFmtId="0" fontId="13" fillId="6" borderId="0" xfId="1" applyFont="1" applyFill="1"/>
    <xf numFmtId="0" fontId="10" fillId="20" borderId="0" xfId="1" applyFont="1" applyFill="1"/>
    <xf numFmtId="0" fontId="9" fillId="20" borderId="0" xfId="1" applyFont="1" applyFill="1"/>
    <xf numFmtId="0" fontId="6" fillId="0" borderId="0" xfId="1" applyFont="1" applyAlignment="1">
      <alignment horizontal="right"/>
    </xf>
    <xf numFmtId="0" fontId="1" fillId="2" borderId="0" xfId="0" applyFont="1" applyFill="1"/>
    <xf numFmtId="1" fontId="6" fillId="12" borderId="0" xfId="1" applyNumberFormat="1" applyFont="1" applyFill="1"/>
    <xf numFmtId="0" fontId="6" fillId="15" borderId="0" xfId="1" applyFont="1" applyFill="1"/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142875</xdr:colOff>
      <xdr:row>0</xdr:row>
      <xdr:rowOff>171450</xdr:rowOff>
    </xdr:from>
    <xdr:to>
      <xdr:col>25</xdr:col>
      <xdr:colOff>160856</xdr:colOff>
      <xdr:row>17</xdr:row>
      <xdr:rowOff>113902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A4FA0159-9ADC-4C2F-94ED-E5E4827F2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77275" y="171450"/>
          <a:ext cx="8552381" cy="3180952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18</xdr:row>
      <xdr:rowOff>114300</xdr:rowOff>
    </xdr:from>
    <xdr:to>
      <xdr:col>22</xdr:col>
      <xdr:colOff>170614</xdr:colOff>
      <xdr:row>36</xdr:row>
      <xdr:rowOff>161490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67234D0A-E87F-4045-AB06-292708CC0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24900" y="3543300"/>
          <a:ext cx="6685714" cy="34761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DCBEB4C0-BBAC-43C9-889A-5398918BF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  <xdr:twoCellAnchor editAs="oneCell">
    <xdr:from>
      <xdr:col>11</xdr:col>
      <xdr:colOff>581025</xdr:colOff>
      <xdr:row>25</xdr:row>
      <xdr:rowOff>161925</xdr:rowOff>
    </xdr:from>
    <xdr:to>
      <xdr:col>20</xdr:col>
      <xdr:colOff>457200</xdr:colOff>
      <xdr:row>44</xdr:row>
      <xdr:rowOff>57891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96E96308-4288-428F-A32B-8EBC78393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86625" y="4924425"/>
          <a:ext cx="5362575" cy="35154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15FD89AE-B2AC-4519-AA83-A8969837C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285750</xdr:colOff>
      <xdr:row>2</xdr:row>
      <xdr:rowOff>114300</xdr:rowOff>
    </xdr:from>
    <xdr:to>
      <xdr:col>28</xdr:col>
      <xdr:colOff>113255</xdr:colOff>
      <xdr:row>19</xdr:row>
      <xdr:rowOff>123390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E9B851D-CC75-4795-9E55-E58159269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0150" y="504825"/>
          <a:ext cx="8361905" cy="347619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EEB6548A-1C02-46F7-BE58-F9A0FF0E5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96C21CD-9B05-42F7-99F7-2BE4CC5DD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94FCF620-B0CA-4757-A565-4DCB93B59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481388"/>
          <a:ext cx="6372225" cy="2952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247650</xdr:colOff>
      <xdr:row>13</xdr:row>
      <xdr:rowOff>1854</xdr:rowOff>
    </xdr:from>
    <xdr:to>
      <xdr:col>12</xdr:col>
      <xdr:colOff>351177</xdr:colOff>
      <xdr:row>38</xdr:row>
      <xdr:rowOff>104119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C422AF8-5712-4190-970F-0979AD85D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7025" y="3097479"/>
          <a:ext cx="8799852" cy="462664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</xdr:row>
      <xdr:rowOff>38100</xdr:rowOff>
    </xdr:from>
    <xdr:to>
      <xdr:col>20</xdr:col>
      <xdr:colOff>94052</xdr:colOff>
      <xdr:row>13</xdr:row>
      <xdr:rowOff>18775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167DEF9-890A-4CBF-8B9D-ADFD7AAAA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9725" y="219075"/>
          <a:ext cx="9580952" cy="2200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228600</xdr:colOff>
      <xdr:row>2</xdr:row>
      <xdr:rowOff>85725</xdr:rowOff>
    </xdr:from>
    <xdr:to>
      <xdr:col>22</xdr:col>
      <xdr:colOff>36924</xdr:colOff>
      <xdr:row>11</xdr:row>
      <xdr:rowOff>18851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6BEC261-5BAD-46E9-A660-8FC0FEDED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0" y="447675"/>
          <a:ext cx="9409524" cy="15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workbookViewId="0">
      <selection activeCell="G19" sqref="G19"/>
    </sheetView>
  </sheetViews>
  <sheetFormatPr defaultRowHeight="14.25"/>
  <cols>
    <col min="2" max="2" width="14.86328125" customWidth="1"/>
    <col min="3" max="3" width="13.1328125" customWidth="1"/>
    <col min="7" max="7" width="14.86328125" customWidth="1"/>
    <col min="8" max="8" width="12" customWidth="1"/>
    <col min="10" max="10" width="14.3984375" customWidth="1"/>
    <col min="11" max="11" width="13" customWidth="1"/>
  </cols>
  <sheetData>
    <row r="1" spans="1:11">
      <c r="A1" s="2" t="s">
        <v>11</v>
      </c>
    </row>
    <row r="2" spans="1:11">
      <c r="A2" s="2" t="s">
        <v>0</v>
      </c>
      <c r="G2" s="2" t="s">
        <v>13</v>
      </c>
      <c r="H2" s="2" t="s">
        <v>44</v>
      </c>
    </row>
    <row r="3" spans="1:11">
      <c r="A3" s="3" t="s">
        <v>4</v>
      </c>
      <c r="B3" s="3" t="s">
        <v>5</v>
      </c>
      <c r="G3" t="s">
        <v>14</v>
      </c>
      <c r="H3" s="23">
        <f>SUMPRODUCT(A9:B9,A4:B4)</f>
        <v>15400</v>
      </c>
      <c r="I3" t="s">
        <v>145</v>
      </c>
    </row>
    <row r="4" spans="1:11">
      <c r="A4" s="21">
        <v>600</v>
      </c>
      <c r="B4" s="21">
        <v>800</v>
      </c>
    </row>
    <row r="5" spans="1:11">
      <c r="G5" s="2" t="s">
        <v>15</v>
      </c>
    </row>
    <row r="6" spans="1:11">
      <c r="A6" s="2" t="s">
        <v>12</v>
      </c>
      <c r="H6" s="9" t="s">
        <v>22</v>
      </c>
      <c r="I6" s="9" t="s">
        <v>20</v>
      </c>
      <c r="J6" s="9" t="s">
        <v>21</v>
      </c>
      <c r="K6" s="9" t="s">
        <v>24</v>
      </c>
    </row>
    <row r="7" spans="1:11">
      <c r="A7" s="2" t="s">
        <v>3</v>
      </c>
      <c r="G7" t="s">
        <v>16</v>
      </c>
      <c r="H7" s="10">
        <f>A13*A4+A17*B4</f>
        <v>48000</v>
      </c>
      <c r="I7" s="3" t="s">
        <v>19</v>
      </c>
      <c r="J7" s="11">
        <f>A21</f>
        <v>48000</v>
      </c>
      <c r="K7" s="8" t="s">
        <v>23</v>
      </c>
    </row>
    <row r="8" spans="1:11">
      <c r="A8" s="3" t="s">
        <v>1</v>
      </c>
      <c r="B8" s="3" t="s">
        <v>2</v>
      </c>
      <c r="G8" t="s">
        <v>17</v>
      </c>
      <c r="H8" s="10">
        <f>B13*A4+B17*B4</f>
        <v>20000</v>
      </c>
      <c r="I8" s="3" t="s">
        <v>19</v>
      </c>
      <c r="J8" s="11">
        <f>B21</f>
        <v>20000</v>
      </c>
      <c r="K8" s="8" t="s">
        <v>23</v>
      </c>
    </row>
    <row r="9" spans="1:11">
      <c r="A9" s="5">
        <v>7</v>
      </c>
      <c r="B9" s="5">
        <v>14</v>
      </c>
      <c r="G9" t="s">
        <v>18</v>
      </c>
      <c r="H9" s="10">
        <f>D13*A4+D17*B4</f>
        <v>93600</v>
      </c>
      <c r="I9" s="3" t="s">
        <v>26</v>
      </c>
      <c r="J9" s="11">
        <f>A23</f>
        <v>144000</v>
      </c>
      <c r="K9" s="8" t="s">
        <v>23</v>
      </c>
    </row>
    <row r="11" spans="1:11">
      <c r="A11" s="2" t="s">
        <v>9</v>
      </c>
    </row>
    <row r="12" spans="1:11">
      <c r="A12" s="6" t="s">
        <v>6</v>
      </c>
      <c r="B12" s="6" t="s">
        <v>7</v>
      </c>
      <c r="C12" s="6" t="s">
        <v>8</v>
      </c>
      <c r="D12" s="12" t="s">
        <v>25</v>
      </c>
      <c r="G12" s="2" t="s">
        <v>27</v>
      </c>
      <c r="H12" s="74">
        <f>H9/J9*100</f>
        <v>65</v>
      </c>
      <c r="I12" s="3" t="s">
        <v>28</v>
      </c>
    </row>
    <row r="13" spans="1:11">
      <c r="A13" s="7">
        <v>16</v>
      </c>
      <c r="B13" s="7">
        <v>20</v>
      </c>
      <c r="C13" s="7">
        <v>24</v>
      </c>
      <c r="D13" s="13">
        <f>SUM(A13:C13)</f>
        <v>60</v>
      </c>
    </row>
    <row r="15" spans="1:11">
      <c r="A15" s="2" t="s">
        <v>10</v>
      </c>
    </row>
    <row r="16" spans="1:11">
      <c r="A16" s="6" t="s">
        <v>6</v>
      </c>
      <c r="B16" s="6" t="s">
        <v>7</v>
      </c>
      <c r="C16" s="6" t="s">
        <v>8</v>
      </c>
      <c r="D16" s="12" t="s">
        <v>25</v>
      </c>
    </row>
    <row r="17" spans="1:4">
      <c r="A17" s="7">
        <v>48</v>
      </c>
      <c r="B17" s="7">
        <v>10</v>
      </c>
      <c r="C17" s="7">
        <v>14</v>
      </c>
      <c r="D17" s="13">
        <f>SUM(A17:C17)</f>
        <v>72</v>
      </c>
    </row>
    <row r="19" spans="1:4">
      <c r="A19" s="2" t="s">
        <v>30</v>
      </c>
    </row>
    <row r="20" spans="1:4">
      <c r="A20" s="2" t="s">
        <v>6</v>
      </c>
      <c r="B20" s="2" t="s">
        <v>29</v>
      </c>
    </row>
    <row r="21" spans="1:4">
      <c r="A21" s="11">
        <v>48000</v>
      </c>
      <c r="B21" s="11">
        <v>20000</v>
      </c>
    </row>
    <row r="22" spans="1:4">
      <c r="A22" s="2" t="s">
        <v>146</v>
      </c>
    </row>
    <row r="23" spans="1:4">
      <c r="A23" s="11">
        <v>144000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6"/>
  <sheetViews>
    <sheetView workbookViewId="0">
      <selection activeCell="G18" sqref="G18"/>
    </sheetView>
  </sheetViews>
  <sheetFormatPr defaultRowHeight="14.25"/>
  <sheetData>
    <row r="2" spans="1:11">
      <c r="A2" s="2" t="s">
        <v>31</v>
      </c>
      <c r="H2" s="2" t="s">
        <v>13</v>
      </c>
      <c r="J2" s="2" t="s">
        <v>32</v>
      </c>
    </row>
    <row r="3" spans="1:11">
      <c r="A3" s="3" t="s">
        <v>33</v>
      </c>
      <c r="B3" s="3" t="s">
        <v>34</v>
      </c>
      <c r="H3" s="2" t="s">
        <v>14</v>
      </c>
      <c r="I3" s="22">
        <f>A16*A4+B16*B4</f>
        <v>1800</v>
      </c>
      <c r="J3" s="2" t="s">
        <v>132</v>
      </c>
    </row>
    <row r="4" spans="1:11">
      <c r="A4" s="21">
        <v>30</v>
      </c>
      <c r="B4" s="21">
        <v>30</v>
      </c>
    </row>
    <row r="5" spans="1:11">
      <c r="A5" s="2" t="s">
        <v>35</v>
      </c>
      <c r="H5" s="2" t="s">
        <v>15</v>
      </c>
    </row>
    <row r="6" spans="1:11">
      <c r="A6" s="3" t="s">
        <v>36</v>
      </c>
      <c r="B6" s="3" t="s">
        <v>37</v>
      </c>
      <c r="H6" s="2" t="s">
        <v>16</v>
      </c>
      <c r="I6" s="18">
        <f>A7*A4+A10*B4</f>
        <v>480</v>
      </c>
      <c r="J6" s="3" t="s">
        <v>26</v>
      </c>
      <c r="K6" s="19">
        <f>A13</f>
        <v>480</v>
      </c>
    </row>
    <row r="7" spans="1:11">
      <c r="A7" s="5">
        <v>12</v>
      </c>
      <c r="B7" s="5">
        <v>8</v>
      </c>
      <c r="H7" s="2" t="s">
        <v>17</v>
      </c>
      <c r="I7" s="18">
        <f>B7*A4+B10*B4</f>
        <v>480</v>
      </c>
      <c r="J7" s="3" t="s">
        <v>26</v>
      </c>
      <c r="K7" s="19">
        <f>B13</f>
        <v>640</v>
      </c>
    </row>
    <row r="8" spans="1:11">
      <c r="A8" s="2" t="s">
        <v>38</v>
      </c>
      <c r="H8" s="2" t="s">
        <v>18</v>
      </c>
      <c r="I8" s="18">
        <f>A4</f>
        <v>30</v>
      </c>
      <c r="J8" s="3" t="s">
        <v>26</v>
      </c>
      <c r="K8" s="19">
        <f>B4</f>
        <v>30</v>
      </c>
    </row>
    <row r="9" spans="1:11">
      <c r="A9" s="3" t="s">
        <v>36</v>
      </c>
      <c r="B9" s="3" t="s">
        <v>37</v>
      </c>
    </row>
    <row r="10" spans="1:11">
      <c r="A10" s="5">
        <v>4</v>
      </c>
      <c r="B10" s="5">
        <v>8</v>
      </c>
    </row>
    <row r="11" spans="1:11">
      <c r="A11" s="2" t="s">
        <v>39</v>
      </c>
    </row>
    <row r="12" spans="1:11">
      <c r="A12" s="9" t="s">
        <v>36</v>
      </c>
      <c r="B12" s="9" t="s">
        <v>37</v>
      </c>
    </row>
    <row r="13" spans="1:11">
      <c r="A13" s="15">
        <v>480</v>
      </c>
      <c r="B13" s="15">
        <v>640</v>
      </c>
    </row>
    <row r="14" spans="1:11">
      <c r="A14" s="2" t="s">
        <v>40</v>
      </c>
    </row>
    <row r="15" spans="1:11">
      <c r="A15" s="3" t="s">
        <v>33</v>
      </c>
      <c r="B15" s="3" t="s">
        <v>34</v>
      </c>
    </row>
    <row r="16" spans="1:11">
      <c r="A16" s="16">
        <v>50</v>
      </c>
      <c r="B16" s="16">
        <v>10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16"/>
  <sheetViews>
    <sheetView workbookViewId="0">
      <selection activeCell="H14" sqref="H14"/>
    </sheetView>
  </sheetViews>
  <sheetFormatPr defaultRowHeight="14.25"/>
  <sheetData>
    <row r="2" spans="1:11">
      <c r="A2" s="2" t="s">
        <v>31</v>
      </c>
      <c r="H2" s="2" t="s">
        <v>13</v>
      </c>
      <c r="J2" s="2" t="s">
        <v>32</v>
      </c>
    </row>
    <row r="3" spans="1:11">
      <c r="A3" s="3" t="s">
        <v>33</v>
      </c>
      <c r="B3" s="3" t="s">
        <v>34</v>
      </c>
      <c r="H3" s="2" t="s">
        <v>14</v>
      </c>
      <c r="I3" s="14">
        <f>A16*A4+B16*B4</f>
        <v>1750.0000000000002</v>
      </c>
    </row>
    <row r="4" spans="1:11">
      <c r="A4" s="20">
        <v>29.166666666666668</v>
      </c>
      <c r="B4" s="20">
        <v>29.166666666666668</v>
      </c>
    </row>
    <row r="5" spans="1:11">
      <c r="A5" s="2" t="s">
        <v>35</v>
      </c>
      <c r="H5" s="2" t="s">
        <v>15</v>
      </c>
    </row>
    <row r="6" spans="1:11">
      <c r="A6" s="3" t="s">
        <v>36</v>
      </c>
      <c r="B6" s="3" t="s">
        <v>37</v>
      </c>
      <c r="C6" s="3" t="s">
        <v>41</v>
      </c>
      <c r="H6" s="2" t="s">
        <v>16</v>
      </c>
      <c r="I6" s="18">
        <f>A7*A4+A10*B4</f>
        <v>466.66666666666669</v>
      </c>
      <c r="J6" s="3" t="s">
        <v>26</v>
      </c>
      <c r="K6" s="19">
        <f>A13</f>
        <v>480</v>
      </c>
    </row>
    <row r="7" spans="1:11">
      <c r="A7" s="5">
        <v>12</v>
      </c>
      <c r="B7" s="5">
        <v>8</v>
      </c>
      <c r="C7" s="4">
        <v>5</v>
      </c>
      <c r="H7" s="2" t="s">
        <v>17</v>
      </c>
      <c r="I7" s="18">
        <f>B7*A4+B10*B4</f>
        <v>466.66666666666669</v>
      </c>
      <c r="J7" s="3" t="s">
        <v>26</v>
      </c>
      <c r="K7" s="19">
        <f>B13</f>
        <v>640</v>
      </c>
    </row>
    <row r="8" spans="1:11">
      <c r="A8" s="2" t="s">
        <v>38</v>
      </c>
      <c r="H8" s="2" t="s">
        <v>18</v>
      </c>
      <c r="I8" s="18">
        <f>A4</f>
        <v>29.166666666666668</v>
      </c>
      <c r="J8" s="3" t="s">
        <v>26</v>
      </c>
      <c r="K8" s="19">
        <f>B4</f>
        <v>29.166666666666668</v>
      </c>
    </row>
    <row r="9" spans="1:11">
      <c r="A9" s="3" t="s">
        <v>36</v>
      </c>
      <c r="B9" s="3" t="s">
        <v>37</v>
      </c>
      <c r="C9" s="3" t="s">
        <v>41</v>
      </c>
      <c r="H9" s="2" t="s">
        <v>42</v>
      </c>
      <c r="I9" s="18">
        <f>C7*A4+C10*B4</f>
        <v>350</v>
      </c>
      <c r="J9" s="3" t="s">
        <v>43</v>
      </c>
      <c r="K9" s="19">
        <f>C13</f>
        <v>350</v>
      </c>
    </row>
    <row r="10" spans="1:11">
      <c r="A10" s="5">
        <v>4</v>
      </c>
      <c r="B10" s="5">
        <v>8</v>
      </c>
      <c r="C10" s="4">
        <v>7</v>
      </c>
    </row>
    <row r="11" spans="1:11">
      <c r="A11" s="2" t="s">
        <v>39</v>
      </c>
    </row>
    <row r="12" spans="1:11">
      <c r="A12" s="3" t="s">
        <v>36</v>
      </c>
      <c r="B12" s="3" t="s">
        <v>37</v>
      </c>
      <c r="C12" s="3" t="s">
        <v>41</v>
      </c>
    </row>
    <row r="13" spans="1:11">
      <c r="A13" s="15">
        <v>480</v>
      </c>
      <c r="B13" s="15">
        <v>640</v>
      </c>
      <c r="C13" s="15">
        <v>350</v>
      </c>
    </row>
    <row r="14" spans="1:11">
      <c r="A14" s="2" t="s">
        <v>40</v>
      </c>
    </row>
    <row r="15" spans="1:11">
      <c r="A15" s="3" t="s">
        <v>33</v>
      </c>
      <c r="B15" s="3" t="s">
        <v>34</v>
      </c>
    </row>
    <row r="16" spans="1:11">
      <c r="A16" s="16">
        <v>50</v>
      </c>
      <c r="B16" s="16">
        <v>10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2"/>
  <sheetViews>
    <sheetView workbookViewId="0">
      <selection activeCell="L7" sqref="L7"/>
    </sheetView>
  </sheetViews>
  <sheetFormatPr defaultRowHeight="14.25"/>
  <cols>
    <col min="10" max="10" width="12" customWidth="1"/>
  </cols>
  <sheetData>
    <row r="1" spans="1:13">
      <c r="A1" s="2" t="s">
        <v>11</v>
      </c>
    </row>
    <row r="2" spans="1:13" ht="14.65" thickBot="1">
      <c r="A2" s="2" t="s">
        <v>45</v>
      </c>
    </row>
    <row r="3" spans="1:13" ht="14.65" thickBot="1">
      <c r="A3" s="24" t="s">
        <v>46</v>
      </c>
      <c r="B3" s="25" t="s">
        <v>47</v>
      </c>
      <c r="C3" s="25" t="s">
        <v>48</v>
      </c>
      <c r="D3" s="25" t="s">
        <v>49</v>
      </c>
      <c r="E3" s="25" t="s">
        <v>50</v>
      </c>
      <c r="F3" s="25" t="s">
        <v>51</v>
      </c>
      <c r="G3" s="25" t="s">
        <v>52</v>
      </c>
      <c r="J3" s="28" t="s">
        <v>13</v>
      </c>
    </row>
    <row r="4" spans="1:13">
      <c r="A4" s="81">
        <v>600</v>
      </c>
      <c r="B4" s="81">
        <v>0</v>
      </c>
      <c r="C4" s="81">
        <v>0</v>
      </c>
      <c r="D4" s="81">
        <v>0</v>
      </c>
      <c r="E4" s="81">
        <v>1800</v>
      </c>
      <c r="F4" s="81">
        <v>0</v>
      </c>
      <c r="G4" s="81">
        <v>400</v>
      </c>
      <c r="J4" s="2" t="s">
        <v>14</v>
      </c>
      <c r="K4" s="1">
        <f>SUMPRODUCT(A4:G4,B22:H22)</f>
        <v>220</v>
      </c>
      <c r="L4" s="2" t="s">
        <v>145</v>
      </c>
    </row>
    <row r="6" spans="1:13">
      <c r="A6" s="2" t="s">
        <v>12</v>
      </c>
      <c r="J6" s="2" t="s">
        <v>63</v>
      </c>
    </row>
    <row r="7" spans="1:13">
      <c r="A7" s="2" t="s">
        <v>56</v>
      </c>
      <c r="J7" s="2" t="s">
        <v>16</v>
      </c>
      <c r="K7" s="29">
        <f>SUMPRODUCT(B19:H19,A4:G4)</f>
        <v>1200</v>
      </c>
      <c r="L7" s="3" t="s">
        <v>43</v>
      </c>
      <c r="M7" s="17">
        <f>A15</f>
        <v>1200</v>
      </c>
    </row>
    <row r="8" spans="1:13">
      <c r="A8" s="76">
        <v>1200</v>
      </c>
      <c r="J8" s="2" t="s">
        <v>17</v>
      </c>
      <c r="K8" s="29">
        <f>SUMPRODUCT(A4:G4,B20:H20)</f>
        <v>3600</v>
      </c>
      <c r="L8" s="3" t="s">
        <v>43</v>
      </c>
      <c r="M8" s="17">
        <f>B15</f>
        <v>3600</v>
      </c>
    </row>
    <row r="9" spans="1:13">
      <c r="A9" s="2" t="s">
        <v>57</v>
      </c>
      <c r="J9" s="2" t="s">
        <v>18</v>
      </c>
      <c r="K9" s="29">
        <f>SUMPRODUCT(A4:G4,B21:H21)</f>
        <v>6000</v>
      </c>
      <c r="L9" s="3" t="s">
        <v>43</v>
      </c>
      <c r="M9" s="17">
        <f>C15</f>
        <v>6000</v>
      </c>
    </row>
    <row r="10" spans="1:13">
      <c r="A10" s="3" t="s">
        <v>53</v>
      </c>
      <c r="B10" s="3" t="s">
        <v>54</v>
      </c>
      <c r="C10" s="3" t="s">
        <v>55</v>
      </c>
    </row>
    <row r="11" spans="1:13">
      <c r="A11" s="75">
        <v>1</v>
      </c>
      <c r="B11" s="75">
        <v>3</v>
      </c>
      <c r="C11" s="75">
        <v>5</v>
      </c>
    </row>
    <row r="13" spans="1:13">
      <c r="A13" s="2" t="s">
        <v>58</v>
      </c>
    </row>
    <row r="14" spans="1:13">
      <c r="A14" s="3" t="s">
        <v>53</v>
      </c>
      <c r="B14" s="3" t="s">
        <v>54</v>
      </c>
      <c r="C14" s="3" t="s">
        <v>55</v>
      </c>
    </row>
    <row r="15" spans="1:13">
      <c r="A15" s="75">
        <f>A11*A8</f>
        <v>1200</v>
      </c>
      <c r="B15" s="75">
        <f>B11*A8</f>
        <v>3600</v>
      </c>
      <c r="C15" s="75">
        <f>C11*A8</f>
        <v>6000</v>
      </c>
    </row>
    <row r="17" spans="1:9" ht="14.65" thickBot="1">
      <c r="A17" t="s">
        <v>59</v>
      </c>
    </row>
    <row r="18" spans="1:9" ht="14.65" thickBot="1">
      <c r="A18" s="2" t="s">
        <v>61</v>
      </c>
      <c r="B18" s="24" t="s">
        <v>46</v>
      </c>
      <c r="C18" s="25" t="s">
        <v>47</v>
      </c>
      <c r="D18" s="25" t="s">
        <v>48</v>
      </c>
      <c r="E18" s="25" t="s">
        <v>49</v>
      </c>
      <c r="F18" s="25" t="s">
        <v>50</v>
      </c>
      <c r="G18" s="25" t="s">
        <v>51</v>
      </c>
      <c r="H18" s="25" t="s">
        <v>52</v>
      </c>
    </row>
    <row r="19" spans="1:9" ht="14.65" thickBot="1">
      <c r="A19" s="3" t="s">
        <v>53</v>
      </c>
      <c r="B19" s="26">
        <v>2</v>
      </c>
      <c r="C19" s="27">
        <v>1</v>
      </c>
      <c r="D19" s="27">
        <v>1</v>
      </c>
      <c r="E19" s="27">
        <v>0</v>
      </c>
      <c r="F19" s="27">
        <v>0</v>
      </c>
      <c r="G19" s="27">
        <v>0</v>
      </c>
      <c r="H19" s="27">
        <v>0</v>
      </c>
    </row>
    <row r="20" spans="1:9" ht="14.65" thickBot="1">
      <c r="A20" s="3" t="s">
        <v>54</v>
      </c>
      <c r="B20" s="26">
        <v>0</v>
      </c>
      <c r="C20" s="27">
        <v>1</v>
      </c>
      <c r="D20" s="27">
        <v>0</v>
      </c>
      <c r="E20" s="27">
        <v>3</v>
      </c>
      <c r="F20" s="27">
        <v>2</v>
      </c>
      <c r="G20" s="27">
        <v>1</v>
      </c>
      <c r="H20" s="27">
        <v>0</v>
      </c>
    </row>
    <row r="21" spans="1:9" ht="14.65" thickBot="1">
      <c r="A21" s="3" t="s">
        <v>55</v>
      </c>
      <c r="B21" s="26">
        <v>0</v>
      </c>
      <c r="C21" s="27">
        <v>1</v>
      </c>
      <c r="D21" s="27">
        <v>3</v>
      </c>
      <c r="E21" s="27">
        <v>0</v>
      </c>
      <c r="F21" s="27">
        <v>2</v>
      </c>
      <c r="G21" s="27">
        <v>4</v>
      </c>
      <c r="H21" s="27">
        <v>6</v>
      </c>
    </row>
    <row r="22" spans="1:9" ht="14.65" thickBot="1">
      <c r="A22" s="3" t="s">
        <v>60</v>
      </c>
      <c r="B22" s="26">
        <v>0</v>
      </c>
      <c r="C22" s="27">
        <v>0.5</v>
      </c>
      <c r="D22" s="27">
        <v>0.5</v>
      </c>
      <c r="E22" s="27">
        <v>0.1</v>
      </c>
      <c r="F22" s="27">
        <v>0.1</v>
      </c>
      <c r="G22" s="27">
        <v>0.1</v>
      </c>
      <c r="H22" s="27">
        <v>0.1</v>
      </c>
      <c r="I22" s="2" t="s">
        <v>62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8"/>
  <sheetViews>
    <sheetView workbookViewId="0">
      <selection activeCell="D4" sqref="D4"/>
    </sheetView>
  </sheetViews>
  <sheetFormatPr defaultRowHeight="13.5"/>
  <cols>
    <col min="1" max="1" width="36.59765625" style="30" customWidth="1"/>
    <col min="2" max="2" width="24.265625" style="30" customWidth="1"/>
    <col min="3" max="3" width="40.265625" style="30" customWidth="1"/>
    <col min="4" max="256" width="9.1328125" style="30"/>
    <col min="257" max="257" width="36.59765625" style="30" customWidth="1"/>
    <col min="258" max="258" width="24.265625" style="30" customWidth="1"/>
    <col min="259" max="259" width="40.265625" style="30" customWidth="1"/>
    <col min="260" max="512" width="9.1328125" style="30"/>
    <col min="513" max="513" width="36.59765625" style="30" customWidth="1"/>
    <col min="514" max="514" width="24.265625" style="30" customWidth="1"/>
    <col min="515" max="515" width="40.265625" style="30" customWidth="1"/>
    <col min="516" max="768" width="9.1328125" style="30"/>
    <col min="769" max="769" width="36.59765625" style="30" customWidth="1"/>
    <col min="770" max="770" width="24.265625" style="30" customWidth="1"/>
    <col min="771" max="771" width="40.265625" style="30" customWidth="1"/>
    <col min="772" max="1024" width="9.1328125" style="30"/>
    <col min="1025" max="1025" width="36.59765625" style="30" customWidth="1"/>
    <col min="1026" max="1026" width="24.265625" style="30" customWidth="1"/>
    <col min="1027" max="1027" width="40.265625" style="30" customWidth="1"/>
    <col min="1028" max="1280" width="9.1328125" style="30"/>
    <col min="1281" max="1281" width="36.59765625" style="30" customWidth="1"/>
    <col min="1282" max="1282" width="24.265625" style="30" customWidth="1"/>
    <col min="1283" max="1283" width="40.265625" style="30" customWidth="1"/>
    <col min="1284" max="1536" width="9.1328125" style="30"/>
    <col min="1537" max="1537" width="36.59765625" style="30" customWidth="1"/>
    <col min="1538" max="1538" width="24.265625" style="30" customWidth="1"/>
    <col min="1539" max="1539" width="40.265625" style="30" customWidth="1"/>
    <col min="1540" max="1792" width="9.1328125" style="30"/>
    <col min="1793" max="1793" width="36.59765625" style="30" customWidth="1"/>
    <col min="1794" max="1794" width="24.265625" style="30" customWidth="1"/>
    <col min="1795" max="1795" width="40.265625" style="30" customWidth="1"/>
    <col min="1796" max="2048" width="9.1328125" style="30"/>
    <col min="2049" max="2049" width="36.59765625" style="30" customWidth="1"/>
    <col min="2050" max="2050" width="24.265625" style="30" customWidth="1"/>
    <col min="2051" max="2051" width="40.265625" style="30" customWidth="1"/>
    <col min="2052" max="2304" width="9.1328125" style="30"/>
    <col min="2305" max="2305" width="36.59765625" style="30" customWidth="1"/>
    <col min="2306" max="2306" width="24.265625" style="30" customWidth="1"/>
    <col min="2307" max="2307" width="40.265625" style="30" customWidth="1"/>
    <col min="2308" max="2560" width="9.1328125" style="30"/>
    <col min="2561" max="2561" width="36.59765625" style="30" customWidth="1"/>
    <col min="2562" max="2562" width="24.265625" style="30" customWidth="1"/>
    <col min="2563" max="2563" width="40.265625" style="30" customWidth="1"/>
    <col min="2564" max="2816" width="9.1328125" style="30"/>
    <col min="2817" max="2817" width="36.59765625" style="30" customWidth="1"/>
    <col min="2818" max="2818" width="24.265625" style="30" customWidth="1"/>
    <col min="2819" max="2819" width="40.265625" style="30" customWidth="1"/>
    <col min="2820" max="3072" width="9.1328125" style="30"/>
    <col min="3073" max="3073" width="36.59765625" style="30" customWidth="1"/>
    <col min="3074" max="3074" width="24.265625" style="30" customWidth="1"/>
    <col min="3075" max="3075" width="40.265625" style="30" customWidth="1"/>
    <col min="3076" max="3328" width="9.1328125" style="30"/>
    <col min="3329" max="3329" width="36.59765625" style="30" customWidth="1"/>
    <col min="3330" max="3330" width="24.265625" style="30" customWidth="1"/>
    <col min="3331" max="3331" width="40.265625" style="30" customWidth="1"/>
    <col min="3332" max="3584" width="9.1328125" style="30"/>
    <col min="3585" max="3585" width="36.59765625" style="30" customWidth="1"/>
    <col min="3586" max="3586" width="24.265625" style="30" customWidth="1"/>
    <col min="3587" max="3587" width="40.265625" style="30" customWidth="1"/>
    <col min="3588" max="3840" width="9.1328125" style="30"/>
    <col min="3841" max="3841" width="36.59765625" style="30" customWidth="1"/>
    <col min="3842" max="3842" width="24.265625" style="30" customWidth="1"/>
    <col min="3843" max="3843" width="40.265625" style="30" customWidth="1"/>
    <col min="3844" max="4096" width="9.1328125" style="30"/>
    <col min="4097" max="4097" width="36.59765625" style="30" customWidth="1"/>
    <col min="4098" max="4098" width="24.265625" style="30" customWidth="1"/>
    <col min="4099" max="4099" width="40.265625" style="30" customWidth="1"/>
    <col min="4100" max="4352" width="9.1328125" style="30"/>
    <col min="4353" max="4353" width="36.59765625" style="30" customWidth="1"/>
    <col min="4354" max="4354" width="24.265625" style="30" customWidth="1"/>
    <col min="4355" max="4355" width="40.265625" style="30" customWidth="1"/>
    <col min="4356" max="4608" width="9.1328125" style="30"/>
    <col min="4609" max="4609" width="36.59765625" style="30" customWidth="1"/>
    <col min="4610" max="4610" width="24.265625" style="30" customWidth="1"/>
    <col min="4611" max="4611" width="40.265625" style="30" customWidth="1"/>
    <col min="4612" max="4864" width="9.1328125" style="30"/>
    <col min="4865" max="4865" width="36.59765625" style="30" customWidth="1"/>
    <col min="4866" max="4866" width="24.265625" style="30" customWidth="1"/>
    <col min="4867" max="4867" width="40.265625" style="30" customWidth="1"/>
    <col min="4868" max="5120" width="9.1328125" style="30"/>
    <col min="5121" max="5121" width="36.59765625" style="30" customWidth="1"/>
    <col min="5122" max="5122" width="24.265625" style="30" customWidth="1"/>
    <col min="5123" max="5123" width="40.265625" style="30" customWidth="1"/>
    <col min="5124" max="5376" width="9.1328125" style="30"/>
    <col min="5377" max="5377" width="36.59765625" style="30" customWidth="1"/>
    <col min="5378" max="5378" width="24.265625" style="30" customWidth="1"/>
    <col min="5379" max="5379" width="40.265625" style="30" customWidth="1"/>
    <col min="5380" max="5632" width="9.1328125" style="30"/>
    <col min="5633" max="5633" width="36.59765625" style="30" customWidth="1"/>
    <col min="5634" max="5634" width="24.265625" style="30" customWidth="1"/>
    <col min="5635" max="5635" width="40.265625" style="30" customWidth="1"/>
    <col min="5636" max="5888" width="9.1328125" style="30"/>
    <col min="5889" max="5889" width="36.59765625" style="30" customWidth="1"/>
    <col min="5890" max="5890" width="24.265625" style="30" customWidth="1"/>
    <col min="5891" max="5891" width="40.265625" style="30" customWidth="1"/>
    <col min="5892" max="6144" width="9.1328125" style="30"/>
    <col min="6145" max="6145" width="36.59765625" style="30" customWidth="1"/>
    <col min="6146" max="6146" width="24.265625" style="30" customWidth="1"/>
    <col min="6147" max="6147" width="40.265625" style="30" customWidth="1"/>
    <col min="6148" max="6400" width="9.1328125" style="30"/>
    <col min="6401" max="6401" width="36.59765625" style="30" customWidth="1"/>
    <col min="6402" max="6402" width="24.265625" style="30" customWidth="1"/>
    <col min="6403" max="6403" width="40.265625" style="30" customWidth="1"/>
    <col min="6404" max="6656" width="9.1328125" style="30"/>
    <col min="6657" max="6657" width="36.59765625" style="30" customWidth="1"/>
    <col min="6658" max="6658" width="24.265625" style="30" customWidth="1"/>
    <col min="6659" max="6659" width="40.265625" style="30" customWidth="1"/>
    <col min="6660" max="6912" width="9.1328125" style="30"/>
    <col min="6913" max="6913" width="36.59765625" style="30" customWidth="1"/>
    <col min="6914" max="6914" width="24.265625" style="30" customWidth="1"/>
    <col min="6915" max="6915" width="40.265625" style="30" customWidth="1"/>
    <col min="6916" max="7168" width="9.1328125" style="30"/>
    <col min="7169" max="7169" width="36.59765625" style="30" customWidth="1"/>
    <col min="7170" max="7170" width="24.265625" style="30" customWidth="1"/>
    <col min="7171" max="7171" width="40.265625" style="30" customWidth="1"/>
    <col min="7172" max="7424" width="9.1328125" style="30"/>
    <col min="7425" max="7425" width="36.59765625" style="30" customWidth="1"/>
    <col min="7426" max="7426" width="24.265625" style="30" customWidth="1"/>
    <col min="7427" max="7427" width="40.265625" style="30" customWidth="1"/>
    <col min="7428" max="7680" width="9.1328125" style="30"/>
    <col min="7681" max="7681" width="36.59765625" style="30" customWidth="1"/>
    <col min="7682" max="7682" width="24.265625" style="30" customWidth="1"/>
    <col min="7683" max="7683" width="40.265625" style="30" customWidth="1"/>
    <col min="7684" max="7936" width="9.1328125" style="30"/>
    <col min="7937" max="7937" width="36.59765625" style="30" customWidth="1"/>
    <col min="7938" max="7938" width="24.265625" style="30" customWidth="1"/>
    <col min="7939" max="7939" width="40.265625" style="30" customWidth="1"/>
    <col min="7940" max="8192" width="9.1328125" style="30"/>
    <col min="8193" max="8193" width="36.59765625" style="30" customWidth="1"/>
    <col min="8194" max="8194" width="24.265625" style="30" customWidth="1"/>
    <col min="8195" max="8195" width="40.265625" style="30" customWidth="1"/>
    <col min="8196" max="8448" width="9.1328125" style="30"/>
    <col min="8449" max="8449" width="36.59765625" style="30" customWidth="1"/>
    <col min="8450" max="8450" width="24.265625" style="30" customWidth="1"/>
    <col min="8451" max="8451" width="40.265625" style="30" customWidth="1"/>
    <col min="8452" max="8704" width="9.1328125" style="30"/>
    <col min="8705" max="8705" width="36.59765625" style="30" customWidth="1"/>
    <col min="8706" max="8706" width="24.265625" style="30" customWidth="1"/>
    <col min="8707" max="8707" width="40.265625" style="30" customWidth="1"/>
    <col min="8708" max="8960" width="9.1328125" style="30"/>
    <col min="8961" max="8961" width="36.59765625" style="30" customWidth="1"/>
    <col min="8962" max="8962" width="24.265625" style="30" customWidth="1"/>
    <col min="8963" max="8963" width="40.265625" style="30" customWidth="1"/>
    <col min="8964" max="9216" width="9.1328125" style="30"/>
    <col min="9217" max="9217" width="36.59765625" style="30" customWidth="1"/>
    <col min="9218" max="9218" width="24.265625" style="30" customWidth="1"/>
    <col min="9219" max="9219" width="40.265625" style="30" customWidth="1"/>
    <col min="9220" max="9472" width="9.1328125" style="30"/>
    <col min="9473" max="9473" width="36.59765625" style="30" customWidth="1"/>
    <col min="9474" max="9474" width="24.265625" style="30" customWidth="1"/>
    <col min="9475" max="9475" width="40.265625" style="30" customWidth="1"/>
    <col min="9476" max="9728" width="9.1328125" style="30"/>
    <col min="9729" max="9729" width="36.59765625" style="30" customWidth="1"/>
    <col min="9730" max="9730" width="24.265625" style="30" customWidth="1"/>
    <col min="9731" max="9731" width="40.265625" style="30" customWidth="1"/>
    <col min="9732" max="9984" width="9.1328125" style="30"/>
    <col min="9985" max="9985" width="36.59765625" style="30" customWidth="1"/>
    <col min="9986" max="9986" width="24.265625" style="30" customWidth="1"/>
    <col min="9987" max="9987" width="40.265625" style="30" customWidth="1"/>
    <col min="9988" max="10240" width="9.1328125" style="30"/>
    <col min="10241" max="10241" width="36.59765625" style="30" customWidth="1"/>
    <col min="10242" max="10242" width="24.265625" style="30" customWidth="1"/>
    <col min="10243" max="10243" width="40.265625" style="30" customWidth="1"/>
    <col min="10244" max="10496" width="9.1328125" style="30"/>
    <col min="10497" max="10497" width="36.59765625" style="30" customWidth="1"/>
    <col min="10498" max="10498" width="24.265625" style="30" customWidth="1"/>
    <col min="10499" max="10499" width="40.265625" style="30" customWidth="1"/>
    <col min="10500" max="10752" width="9.1328125" style="30"/>
    <col min="10753" max="10753" width="36.59765625" style="30" customWidth="1"/>
    <col min="10754" max="10754" width="24.265625" style="30" customWidth="1"/>
    <col min="10755" max="10755" width="40.265625" style="30" customWidth="1"/>
    <col min="10756" max="11008" width="9.1328125" style="30"/>
    <col min="11009" max="11009" width="36.59765625" style="30" customWidth="1"/>
    <col min="11010" max="11010" width="24.265625" style="30" customWidth="1"/>
    <col min="11011" max="11011" width="40.265625" style="30" customWidth="1"/>
    <col min="11012" max="11264" width="9.1328125" style="30"/>
    <col min="11265" max="11265" width="36.59765625" style="30" customWidth="1"/>
    <col min="11266" max="11266" width="24.265625" style="30" customWidth="1"/>
    <col min="11267" max="11267" width="40.265625" style="30" customWidth="1"/>
    <col min="11268" max="11520" width="9.1328125" style="30"/>
    <col min="11521" max="11521" width="36.59765625" style="30" customWidth="1"/>
    <col min="11522" max="11522" width="24.265625" style="30" customWidth="1"/>
    <col min="11523" max="11523" width="40.265625" style="30" customWidth="1"/>
    <col min="11524" max="11776" width="9.1328125" style="30"/>
    <col min="11777" max="11777" width="36.59765625" style="30" customWidth="1"/>
    <col min="11778" max="11778" width="24.265625" style="30" customWidth="1"/>
    <col min="11779" max="11779" width="40.265625" style="30" customWidth="1"/>
    <col min="11780" max="12032" width="9.1328125" style="30"/>
    <col min="12033" max="12033" width="36.59765625" style="30" customWidth="1"/>
    <col min="12034" max="12034" width="24.265625" style="30" customWidth="1"/>
    <col min="12035" max="12035" width="40.265625" style="30" customWidth="1"/>
    <col min="12036" max="12288" width="9.1328125" style="30"/>
    <col min="12289" max="12289" width="36.59765625" style="30" customWidth="1"/>
    <col min="12290" max="12290" width="24.265625" style="30" customWidth="1"/>
    <col min="12291" max="12291" width="40.265625" style="30" customWidth="1"/>
    <col min="12292" max="12544" width="9.1328125" style="30"/>
    <col min="12545" max="12545" width="36.59765625" style="30" customWidth="1"/>
    <col min="12546" max="12546" width="24.265625" style="30" customWidth="1"/>
    <col min="12547" max="12547" width="40.265625" style="30" customWidth="1"/>
    <col min="12548" max="12800" width="9.1328125" style="30"/>
    <col min="12801" max="12801" width="36.59765625" style="30" customWidth="1"/>
    <col min="12802" max="12802" width="24.265625" style="30" customWidth="1"/>
    <col min="12803" max="12803" width="40.265625" style="30" customWidth="1"/>
    <col min="12804" max="13056" width="9.1328125" style="30"/>
    <col min="13057" max="13057" width="36.59765625" style="30" customWidth="1"/>
    <col min="13058" max="13058" width="24.265625" style="30" customWidth="1"/>
    <col min="13059" max="13059" width="40.265625" style="30" customWidth="1"/>
    <col min="13060" max="13312" width="9.1328125" style="30"/>
    <col min="13313" max="13313" width="36.59765625" style="30" customWidth="1"/>
    <col min="13314" max="13314" width="24.265625" style="30" customWidth="1"/>
    <col min="13315" max="13315" width="40.265625" style="30" customWidth="1"/>
    <col min="13316" max="13568" width="9.1328125" style="30"/>
    <col min="13569" max="13569" width="36.59765625" style="30" customWidth="1"/>
    <col min="13570" max="13570" width="24.265625" style="30" customWidth="1"/>
    <col min="13571" max="13571" width="40.265625" style="30" customWidth="1"/>
    <col min="13572" max="13824" width="9.1328125" style="30"/>
    <col min="13825" max="13825" width="36.59765625" style="30" customWidth="1"/>
    <col min="13826" max="13826" width="24.265625" style="30" customWidth="1"/>
    <col min="13827" max="13827" width="40.265625" style="30" customWidth="1"/>
    <col min="13828" max="14080" width="9.1328125" style="30"/>
    <col min="14081" max="14081" width="36.59765625" style="30" customWidth="1"/>
    <col min="14082" max="14082" width="24.265625" style="30" customWidth="1"/>
    <col min="14083" max="14083" width="40.265625" style="30" customWidth="1"/>
    <col min="14084" max="14336" width="9.1328125" style="30"/>
    <col min="14337" max="14337" width="36.59765625" style="30" customWidth="1"/>
    <col min="14338" max="14338" width="24.265625" style="30" customWidth="1"/>
    <col min="14339" max="14339" width="40.265625" style="30" customWidth="1"/>
    <col min="14340" max="14592" width="9.1328125" style="30"/>
    <col min="14593" max="14593" width="36.59765625" style="30" customWidth="1"/>
    <col min="14594" max="14594" width="24.265625" style="30" customWidth="1"/>
    <col min="14595" max="14595" width="40.265625" style="30" customWidth="1"/>
    <col min="14596" max="14848" width="9.1328125" style="30"/>
    <col min="14849" max="14849" width="36.59765625" style="30" customWidth="1"/>
    <col min="14850" max="14850" width="24.265625" style="30" customWidth="1"/>
    <col min="14851" max="14851" width="40.265625" style="30" customWidth="1"/>
    <col min="14852" max="15104" width="9.1328125" style="30"/>
    <col min="15105" max="15105" width="36.59765625" style="30" customWidth="1"/>
    <col min="15106" max="15106" width="24.265625" style="30" customWidth="1"/>
    <col min="15107" max="15107" width="40.265625" style="30" customWidth="1"/>
    <col min="15108" max="15360" width="9.1328125" style="30"/>
    <col min="15361" max="15361" width="36.59765625" style="30" customWidth="1"/>
    <col min="15362" max="15362" width="24.265625" style="30" customWidth="1"/>
    <col min="15363" max="15363" width="40.265625" style="30" customWidth="1"/>
    <col min="15364" max="15616" width="9.1328125" style="30"/>
    <col min="15617" max="15617" width="36.59765625" style="30" customWidth="1"/>
    <col min="15618" max="15618" width="24.265625" style="30" customWidth="1"/>
    <col min="15619" max="15619" width="40.265625" style="30" customWidth="1"/>
    <col min="15620" max="15872" width="9.1328125" style="30"/>
    <col min="15873" max="15873" width="36.59765625" style="30" customWidth="1"/>
    <col min="15874" max="15874" width="24.265625" style="30" customWidth="1"/>
    <col min="15875" max="15875" width="40.265625" style="30" customWidth="1"/>
    <col min="15876" max="16128" width="9.1328125" style="30"/>
    <col min="16129" max="16129" width="36.59765625" style="30" customWidth="1"/>
    <col min="16130" max="16130" width="24.265625" style="30" customWidth="1"/>
    <col min="16131" max="16131" width="40.265625" style="30" customWidth="1"/>
    <col min="16132" max="16384" width="9.1328125" style="30"/>
  </cols>
  <sheetData>
    <row r="1" spans="1:9" ht="13.9">
      <c r="A1" s="37" t="s">
        <v>65</v>
      </c>
    </row>
    <row r="2" spans="1:9" ht="13.9">
      <c r="D2" s="38" t="s">
        <v>66</v>
      </c>
    </row>
    <row r="3" spans="1:9" ht="13.9">
      <c r="A3" s="38" t="s">
        <v>67</v>
      </c>
      <c r="B3" s="39" t="s">
        <v>68</v>
      </c>
      <c r="C3" s="40" t="s">
        <v>69</v>
      </c>
      <c r="D3" s="41" t="s">
        <v>70</v>
      </c>
      <c r="E3" s="41" t="s">
        <v>71</v>
      </c>
      <c r="F3" s="41" t="s">
        <v>72</v>
      </c>
      <c r="G3" s="41" t="s">
        <v>73</v>
      </c>
      <c r="H3" s="41" t="s">
        <v>74</v>
      </c>
    </row>
    <row r="4" spans="1:9" ht="13.9">
      <c r="A4" s="41" t="s">
        <v>36</v>
      </c>
      <c r="B4" s="39">
        <v>500</v>
      </c>
      <c r="C4" s="40">
        <f>SUM(D4:H4)</f>
        <v>500</v>
      </c>
      <c r="D4" s="34">
        <v>400</v>
      </c>
      <c r="E4" s="34">
        <v>0</v>
      </c>
      <c r="F4" s="34">
        <v>0</v>
      </c>
      <c r="G4" s="34">
        <v>100</v>
      </c>
      <c r="H4" s="34">
        <v>0</v>
      </c>
    </row>
    <row r="5" spans="1:9" ht="13.9">
      <c r="A5" s="41" t="s">
        <v>37</v>
      </c>
      <c r="B5" s="39">
        <v>700</v>
      </c>
      <c r="C5" s="40">
        <f>SUM(D5:H5)</f>
        <v>700</v>
      </c>
      <c r="D5" s="34">
        <v>0</v>
      </c>
      <c r="E5" s="34">
        <v>400</v>
      </c>
      <c r="F5" s="34">
        <v>0</v>
      </c>
      <c r="G5" s="34">
        <v>0</v>
      </c>
      <c r="H5" s="34">
        <v>300</v>
      </c>
    </row>
    <row r="6" spans="1:9" ht="13.9">
      <c r="A6" s="41" t="s">
        <v>41</v>
      </c>
      <c r="B6" s="39">
        <v>900</v>
      </c>
      <c r="C6" s="40">
        <f>SUM(D6:H6)</f>
        <v>900</v>
      </c>
      <c r="D6" s="34">
        <v>0</v>
      </c>
      <c r="E6" s="34">
        <v>0</v>
      </c>
      <c r="F6" s="34">
        <v>700</v>
      </c>
      <c r="G6" s="34">
        <v>200</v>
      </c>
      <c r="H6" s="34">
        <v>0</v>
      </c>
    </row>
    <row r="7" spans="1:9" ht="13.9">
      <c r="A7" s="42" t="s">
        <v>75</v>
      </c>
      <c r="B7" s="42">
        <f>SUM(B4:B6)</f>
        <v>2100</v>
      </c>
    </row>
    <row r="8" spans="1:9" ht="13.9">
      <c r="A8" s="42"/>
      <c r="B8" s="42"/>
      <c r="I8" s="42" t="s">
        <v>76</v>
      </c>
    </row>
    <row r="9" spans="1:9" ht="13.9">
      <c r="A9" s="39" t="s">
        <v>77</v>
      </c>
      <c r="D9" s="39">
        <v>400</v>
      </c>
      <c r="E9" s="39">
        <v>400</v>
      </c>
      <c r="F9" s="39">
        <v>700</v>
      </c>
      <c r="G9" s="39">
        <v>300</v>
      </c>
      <c r="H9" s="39">
        <v>300</v>
      </c>
      <c r="I9" s="42">
        <f>SUM(D9:H9)</f>
        <v>2100</v>
      </c>
    </row>
    <row r="10" spans="1:9" ht="13.9">
      <c r="A10" s="40" t="s">
        <v>78</v>
      </c>
      <c r="D10" s="40">
        <f>SUM(D4:D6)</f>
        <v>400</v>
      </c>
      <c r="E10" s="40">
        <f>SUM(E4:E6)</f>
        <v>400</v>
      </c>
      <c r="F10" s="40">
        <f>SUM(F4:F6)</f>
        <v>700</v>
      </c>
      <c r="G10" s="40">
        <f>SUM(G4:G6)</f>
        <v>300</v>
      </c>
      <c r="H10" s="40">
        <f>SUM(H4:H6)</f>
        <v>300</v>
      </c>
    </row>
    <row r="12" spans="1:9" ht="13.9">
      <c r="A12" s="37" t="s">
        <v>79</v>
      </c>
      <c r="D12" s="38" t="s">
        <v>80</v>
      </c>
    </row>
    <row r="13" spans="1:9" ht="13.9">
      <c r="A13" s="38" t="s">
        <v>81</v>
      </c>
      <c r="D13" s="41" t="s">
        <v>70</v>
      </c>
      <c r="E13" s="41" t="s">
        <v>71</v>
      </c>
      <c r="F13" s="41" t="s">
        <v>72</v>
      </c>
      <c r="G13" s="41" t="s">
        <v>73</v>
      </c>
      <c r="H13" s="41" t="s">
        <v>74</v>
      </c>
    </row>
    <row r="14" spans="1:9" ht="13.9">
      <c r="A14" s="41" t="s">
        <v>36</v>
      </c>
      <c r="D14" s="43">
        <f>1.2*130</f>
        <v>156</v>
      </c>
      <c r="E14" s="43">
        <f>1*250</f>
        <v>250</v>
      </c>
      <c r="F14" s="43">
        <f>1*330</f>
        <v>330</v>
      </c>
      <c r="G14" s="43">
        <f>1.2*170</f>
        <v>204</v>
      </c>
      <c r="H14" s="43">
        <f>1*400</f>
        <v>400</v>
      </c>
    </row>
    <row r="15" spans="1:9" ht="13.9">
      <c r="A15" s="41" t="s">
        <v>37</v>
      </c>
      <c r="D15" s="43">
        <f>1*290</f>
        <v>290</v>
      </c>
      <c r="E15" s="43">
        <f>1.2*190</f>
        <v>228</v>
      </c>
      <c r="F15" s="43">
        <f>1*400</f>
        <v>400</v>
      </c>
      <c r="G15" s="43">
        <f>1*260</f>
        <v>260</v>
      </c>
      <c r="H15" s="43">
        <f>1.2*160</f>
        <v>192</v>
      </c>
    </row>
    <row r="16" spans="1:9" ht="13.9">
      <c r="A16" s="41" t="s">
        <v>41</v>
      </c>
      <c r="D16" s="43">
        <f>1.2*150</f>
        <v>180</v>
      </c>
      <c r="E16" s="43">
        <f>1*350</f>
        <v>350</v>
      </c>
      <c r="F16" s="43">
        <f>1*240</f>
        <v>240</v>
      </c>
      <c r="G16" s="43">
        <f>1.2*190</f>
        <v>228</v>
      </c>
      <c r="H16" s="43">
        <f>1*210</f>
        <v>210</v>
      </c>
      <c r="I16" s="44" t="s">
        <v>82</v>
      </c>
    </row>
    <row r="17" spans="1:9" ht="13.9">
      <c r="I17" s="44" t="s">
        <v>64</v>
      </c>
    </row>
    <row r="18" spans="1:9" ht="13.9">
      <c r="A18" s="45" t="s">
        <v>83</v>
      </c>
      <c r="B18" s="46"/>
      <c r="C18" s="46"/>
      <c r="D18" s="38">
        <f>SUMPRODUCT(D4:D6,D14:D16)</f>
        <v>62400</v>
      </c>
      <c r="E18" s="38">
        <f t="shared" ref="E18:H18" si="0">SUMPRODUCT(E4:E6,E14:E16)</f>
        <v>91200</v>
      </c>
      <c r="F18" s="38">
        <f t="shared" si="0"/>
        <v>168000</v>
      </c>
      <c r="G18" s="38">
        <f t="shared" si="0"/>
        <v>66000</v>
      </c>
      <c r="H18" s="38">
        <f t="shared" si="0"/>
        <v>57600</v>
      </c>
      <c r="I18" s="47">
        <f>SUM(D18:H18)</f>
        <v>445200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8"/>
  <sheetViews>
    <sheetView workbookViewId="0">
      <selection activeCell="J10" sqref="J10"/>
    </sheetView>
  </sheetViews>
  <sheetFormatPr defaultRowHeight="13.5"/>
  <cols>
    <col min="1" max="1" width="70.3984375" style="30" customWidth="1"/>
    <col min="2" max="2" width="9.1328125" style="30"/>
    <col min="3" max="3" width="41.73046875" style="30" customWidth="1"/>
    <col min="4" max="8" width="9.1328125" style="30"/>
    <col min="9" max="9" width="18" style="30" customWidth="1"/>
    <col min="10" max="256" width="9.1328125" style="30"/>
    <col min="257" max="257" width="70.3984375" style="30" customWidth="1"/>
    <col min="258" max="258" width="9.1328125" style="30"/>
    <col min="259" max="259" width="41.73046875" style="30" customWidth="1"/>
    <col min="260" max="264" width="9.1328125" style="30"/>
    <col min="265" max="265" width="18" style="30" customWidth="1"/>
    <col min="266" max="512" width="9.1328125" style="30"/>
    <col min="513" max="513" width="70.3984375" style="30" customWidth="1"/>
    <col min="514" max="514" width="9.1328125" style="30"/>
    <col min="515" max="515" width="41.73046875" style="30" customWidth="1"/>
    <col min="516" max="520" width="9.1328125" style="30"/>
    <col min="521" max="521" width="18" style="30" customWidth="1"/>
    <col min="522" max="768" width="9.1328125" style="30"/>
    <col min="769" max="769" width="70.3984375" style="30" customWidth="1"/>
    <col min="770" max="770" width="9.1328125" style="30"/>
    <col min="771" max="771" width="41.73046875" style="30" customWidth="1"/>
    <col min="772" max="776" width="9.1328125" style="30"/>
    <col min="777" max="777" width="18" style="30" customWidth="1"/>
    <col min="778" max="1024" width="9.1328125" style="30"/>
    <col min="1025" max="1025" width="70.3984375" style="30" customWidth="1"/>
    <col min="1026" max="1026" width="9.1328125" style="30"/>
    <col min="1027" max="1027" width="41.73046875" style="30" customWidth="1"/>
    <col min="1028" max="1032" width="9.1328125" style="30"/>
    <col min="1033" max="1033" width="18" style="30" customWidth="1"/>
    <col min="1034" max="1280" width="9.1328125" style="30"/>
    <col min="1281" max="1281" width="70.3984375" style="30" customWidth="1"/>
    <col min="1282" max="1282" width="9.1328125" style="30"/>
    <col min="1283" max="1283" width="41.73046875" style="30" customWidth="1"/>
    <col min="1284" max="1288" width="9.1328125" style="30"/>
    <col min="1289" max="1289" width="18" style="30" customWidth="1"/>
    <col min="1290" max="1536" width="9.1328125" style="30"/>
    <col min="1537" max="1537" width="70.3984375" style="30" customWidth="1"/>
    <col min="1538" max="1538" width="9.1328125" style="30"/>
    <col min="1539" max="1539" width="41.73046875" style="30" customWidth="1"/>
    <col min="1540" max="1544" width="9.1328125" style="30"/>
    <col min="1545" max="1545" width="18" style="30" customWidth="1"/>
    <col min="1546" max="1792" width="9.1328125" style="30"/>
    <col min="1793" max="1793" width="70.3984375" style="30" customWidth="1"/>
    <col min="1794" max="1794" width="9.1328125" style="30"/>
    <col min="1795" max="1795" width="41.73046875" style="30" customWidth="1"/>
    <col min="1796" max="1800" width="9.1328125" style="30"/>
    <col min="1801" max="1801" width="18" style="30" customWidth="1"/>
    <col min="1802" max="2048" width="9.1328125" style="30"/>
    <col min="2049" max="2049" width="70.3984375" style="30" customWidth="1"/>
    <col min="2050" max="2050" width="9.1328125" style="30"/>
    <col min="2051" max="2051" width="41.73046875" style="30" customWidth="1"/>
    <col min="2052" max="2056" width="9.1328125" style="30"/>
    <col min="2057" max="2057" width="18" style="30" customWidth="1"/>
    <col min="2058" max="2304" width="9.1328125" style="30"/>
    <col min="2305" max="2305" width="70.3984375" style="30" customWidth="1"/>
    <col min="2306" max="2306" width="9.1328125" style="30"/>
    <col min="2307" max="2307" width="41.73046875" style="30" customWidth="1"/>
    <col min="2308" max="2312" width="9.1328125" style="30"/>
    <col min="2313" max="2313" width="18" style="30" customWidth="1"/>
    <col min="2314" max="2560" width="9.1328125" style="30"/>
    <col min="2561" max="2561" width="70.3984375" style="30" customWidth="1"/>
    <col min="2562" max="2562" width="9.1328125" style="30"/>
    <col min="2563" max="2563" width="41.73046875" style="30" customWidth="1"/>
    <col min="2564" max="2568" width="9.1328125" style="30"/>
    <col min="2569" max="2569" width="18" style="30" customWidth="1"/>
    <col min="2570" max="2816" width="9.1328125" style="30"/>
    <col min="2817" max="2817" width="70.3984375" style="30" customWidth="1"/>
    <col min="2818" max="2818" width="9.1328125" style="30"/>
    <col min="2819" max="2819" width="41.73046875" style="30" customWidth="1"/>
    <col min="2820" max="2824" width="9.1328125" style="30"/>
    <col min="2825" max="2825" width="18" style="30" customWidth="1"/>
    <col min="2826" max="3072" width="9.1328125" style="30"/>
    <col min="3073" max="3073" width="70.3984375" style="30" customWidth="1"/>
    <col min="3074" max="3074" width="9.1328125" style="30"/>
    <col min="3075" max="3075" width="41.73046875" style="30" customWidth="1"/>
    <col min="3076" max="3080" width="9.1328125" style="30"/>
    <col min="3081" max="3081" width="18" style="30" customWidth="1"/>
    <col min="3082" max="3328" width="9.1328125" style="30"/>
    <col min="3329" max="3329" width="70.3984375" style="30" customWidth="1"/>
    <col min="3330" max="3330" width="9.1328125" style="30"/>
    <col min="3331" max="3331" width="41.73046875" style="30" customWidth="1"/>
    <col min="3332" max="3336" width="9.1328125" style="30"/>
    <col min="3337" max="3337" width="18" style="30" customWidth="1"/>
    <col min="3338" max="3584" width="9.1328125" style="30"/>
    <col min="3585" max="3585" width="70.3984375" style="30" customWidth="1"/>
    <col min="3586" max="3586" width="9.1328125" style="30"/>
    <col min="3587" max="3587" width="41.73046875" style="30" customWidth="1"/>
    <col min="3588" max="3592" width="9.1328125" style="30"/>
    <col min="3593" max="3593" width="18" style="30" customWidth="1"/>
    <col min="3594" max="3840" width="9.1328125" style="30"/>
    <col min="3841" max="3841" width="70.3984375" style="30" customWidth="1"/>
    <col min="3842" max="3842" width="9.1328125" style="30"/>
    <col min="3843" max="3843" width="41.73046875" style="30" customWidth="1"/>
    <col min="3844" max="3848" width="9.1328125" style="30"/>
    <col min="3849" max="3849" width="18" style="30" customWidth="1"/>
    <col min="3850" max="4096" width="9.1328125" style="30"/>
    <col min="4097" max="4097" width="70.3984375" style="30" customWidth="1"/>
    <col min="4098" max="4098" width="9.1328125" style="30"/>
    <col min="4099" max="4099" width="41.73046875" style="30" customWidth="1"/>
    <col min="4100" max="4104" width="9.1328125" style="30"/>
    <col min="4105" max="4105" width="18" style="30" customWidth="1"/>
    <col min="4106" max="4352" width="9.1328125" style="30"/>
    <col min="4353" max="4353" width="70.3984375" style="30" customWidth="1"/>
    <col min="4354" max="4354" width="9.1328125" style="30"/>
    <col min="4355" max="4355" width="41.73046875" style="30" customWidth="1"/>
    <col min="4356" max="4360" width="9.1328125" style="30"/>
    <col min="4361" max="4361" width="18" style="30" customWidth="1"/>
    <col min="4362" max="4608" width="9.1328125" style="30"/>
    <col min="4609" max="4609" width="70.3984375" style="30" customWidth="1"/>
    <col min="4610" max="4610" width="9.1328125" style="30"/>
    <col min="4611" max="4611" width="41.73046875" style="30" customWidth="1"/>
    <col min="4612" max="4616" width="9.1328125" style="30"/>
    <col min="4617" max="4617" width="18" style="30" customWidth="1"/>
    <col min="4618" max="4864" width="9.1328125" style="30"/>
    <col min="4865" max="4865" width="70.3984375" style="30" customWidth="1"/>
    <col min="4866" max="4866" width="9.1328125" style="30"/>
    <col min="4867" max="4867" width="41.73046875" style="30" customWidth="1"/>
    <col min="4868" max="4872" width="9.1328125" style="30"/>
    <col min="4873" max="4873" width="18" style="30" customWidth="1"/>
    <col min="4874" max="5120" width="9.1328125" style="30"/>
    <col min="5121" max="5121" width="70.3984375" style="30" customWidth="1"/>
    <col min="5122" max="5122" width="9.1328125" style="30"/>
    <col min="5123" max="5123" width="41.73046875" style="30" customWidth="1"/>
    <col min="5124" max="5128" width="9.1328125" style="30"/>
    <col min="5129" max="5129" width="18" style="30" customWidth="1"/>
    <col min="5130" max="5376" width="9.1328125" style="30"/>
    <col min="5377" max="5377" width="70.3984375" style="30" customWidth="1"/>
    <col min="5378" max="5378" width="9.1328125" style="30"/>
    <col min="5379" max="5379" width="41.73046875" style="30" customWidth="1"/>
    <col min="5380" max="5384" width="9.1328125" style="30"/>
    <col min="5385" max="5385" width="18" style="30" customWidth="1"/>
    <col min="5386" max="5632" width="9.1328125" style="30"/>
    <col min="5633" max="5633" width="70.3984375" style="30" customWidth="1"/>
    <col min="5634" max="5634" width="9.1328125" style="30"/>
    <col min="5635" max="5635" width="41.73046875" style="30" customWidth="1"/>
    <col min="5636" max="5640" width="9.1328125" style="30"/>
    <col min="5641" max="5641" width="18" style="30" customWidth="1"/>
    <col min="5642" max="5888" width="9.1328125" style="30"/>
    <col min="5889" max="5889" width="70.3984375" style="30" customWidth="1"/>
    <col min="5890" max="5890" width="9.1328125" style="30"/>
    <col min="5891" max="5891" width="41.73046875" style="30" customWidth="1"/>
    <col min="5892" max="5896" width="9.1328125" style="30"/>
    <col min="5897" max="5897" width="18" style="30" customWidth="1"/>
    <col min="5898" max="6144" width="9.1328125" style="30"/>
    <col min="6145" max="6145" width="70.3984375" style="30" customWidth="1"/>
    <col min="6146" max="6146" width="9.1328125" style="30"/>
    <col min="6147" max="6147" width="41.73046875" style="30" customWidth="1"/>
    <col min="6148" max="6152" width="9.1328125" style="30"/>
    <col min="6153" max="6153" width="18" style="30" customWidth="1"/>
    <col min="6154" max="6400" width="9.1328125" style="30"/>
    <col min="6401" max="6401" width="70.3984375" style="30" customWidth="1"/>
    <col min="6402" max="6402" width="9.1328125" style="30"/>
    <col min="6403" max="6403" width="41.73046875" style="30" customWidth="1"/>
    <col min="6404" max="6408" width="9.1328125" style="30"/>
    <col min="6409" max="6409" width="18" style="30" customWidth="1"/>
    <col min="6410" max="6656" width="9.1328125" style="30"/>
    <col min="6657" max="6657" width="70.3984375" style="30" customWidth="1"/>
    <col min="6658" max="6658" width="9.1328125" style="30"/>
    <col min="6659" max="6659" width="41.73046875" style="30" customWidth="1"/>
    <col min="6660" max="6664" width="9.1328125" style="30"/>
    <col min="6665" max="6665" width="18" style="30" customWidth="1"/>
    <col min="6666" max="6912" width="9.1328125" style="30"/>
    <col min="6913" max="6913" width="70.3984375" style="30" customWidth="1"/>
    <col min="6914" max="6914" width="9.1328125" style="30"/>
    <col min="6915" max="6915" width="41.73046875" style="30" customWidth="1"/>
    <col min="6916" max="6920" width="9.1328125" style="30"/>
    <col min="6921" max="6921" width="18" style="30" customWidth="1"/>
    <col min="6922" max="7168" width="9.1328125" style="30"/>
    <col min="7169" max="7169" width="70.3984375" style="30" customWidth="1"/>
    <col min="7170" max="7170" width="9.1328125" style="30"/>
    <col min="7171" max="7171" width="41.73046875" style="30" customWidth="1"/>
    <col min="7172" max="7176" width="9.1328125" style="30"/>
    <col min="7177" max="7177" width="18" style="30" customWidth="1"/>
    <col min="7178" max="7424" width="9.1328125" style="30"/>
    <col min="7425" max="7425" width="70.3984375" style="30" customWidth="1"/>
    <col min="7426" max="7426" width="9.1328125" style="30"/>
    <col min="7427" max="7427" width="41.73046875" style="30" customWidth="1"/>
    <col min="7428" max="7432" width="9.1328125" style="30"/>
    <col min="7433" max="7433" width="18" style="30" customWidth="1"/>
    <col min="7434" max="7680" width="9.1328125" style="30"/>
    <col min="7681" max="7681" width="70.3984375" style="30" customWidth="1"/>
    <col min="7682" max="7682" width="9.1328125" style="30"/>
    <col min="7683" max="7683" width="41.73046875" style="30" customWidth="1"/>
    <col min="7684" max="7688" width="9.1328125" style="30"/>
    <col min="7689" max="7689" width="18" style="30" customWidth="1"/>
    <col min="7690" max="7936" width="9.1328125" style="30"/>
    <col min="7937" max="7937" width="70.3984375" style="30" customWidth="1"/>
    <col min="7938" max="7938" width="9.1328125" style="30"/>
    <col min="7939" max="7939" width="41.73046875" style="30" customWidth="1"/>
    <col min="7940" max="7944" width="9.1328125" style="30"/>
    <col min="7945" max="7945" width="18" style="30" customWidth="1"/>
    <col min="7946" max="8192" width="9.1328125" style="30"/>
    <col min="8193" max="8193" width="70.3984375" style="30" customWidth="1"/>
    <col min="8194" max="8194" width="9.1328125" style="30"/>
    <col min="8195" max="8195" width="41.73046875" style="30" customWidth="1"/>
    <col min="8196" max="8200" width="9.1328125" style="30"/>
    <col min="8201" max="8201" width="18" style="30" customWidth="1"/>
    <col min="8202" max="8448" width="9.1328125" style="30"/>
    <col min="8449" max="8449" width="70.3984375" style="30" customWidth="1"/>
    <col min="8450" max="8450" width="9.1328125" style="30"/>
    <col min="8451" max="8451" width="41.73046875" style="30" customWidth="1"/>
    <col min="8452" max="8456" width="9.1328125" style="30"/>
    <col min="8457" max="8457" width="18" style="30" customWidth="1"/>
    <col min="8458" max="8704" width="9.1328125" style="30"/>
    <col min="8705" max="8705" width="70.3984375" style="30" customWidth="1"/>
    <col min="8706" max="8706" width="9.1328125" style="30"/>
    <col min="8707" max="8707" width="41.73046875" style="30" customWidth="1"/>
    <col min="8708" max="8712" width="9.1328125" style="30"/>
    <col min="8713" max="8713" width="18" style="30" customWidth="1"/>
    <col min="8714" max="8960" width="9.1328125" style="30"/>
    <col min="8961" max="8961" width="70.3984375" style="30" customWidth="1"/>
    <col min="8962" max="8962" width="9.1328125" style="30"/>
    <col min="8963" max="8963" width="41.73046875" style="30" customWidth="1"/>
    <col min="8964" max="8968" width="9.1328125" style="30"/>
    <col min="8969" max="8969" width="18" style="30" customWidth="1"/>
    <col min="8970" max="9216" width="9.1328125" style="30"/>
    <col min="9217" max="9217" width="70.3984375" style="30" customWidth="1"/>
    <col min="9218" max="9218" width="9.1328125" style="30"/>
    <col min="9219" max="9219" width="41.73046875" style="30" customWidth="1"/>
    <col min="9220" max="9224" width="9.1328125" style="30"/>
    <col min="9225" max="9225" width="18" style="30" customWidth="1"/>
    <col min="9226" max="9472" width="9.1328125" style="30"/>
    <col min="9473" max="9473" width="70.3984375" style="30" customWidth="1"/>
    <col min="9474" max="9474" width="9.1328125" style="30"/>
    <col min="9475" max="9475" width="41.73046875" style="30" customWidth="1"/>
    <col min="9476" max="9480" width="9.1328125" style="30"/>
    <col min="9481" max="9481" width="18" style="30" customWidth="1"/>
    <col min="9482" max="9728" width="9.1328125" style="30"/>
    <col min="9729" max="9729" width="70.3984375" style="30" customWidth="1"/>
    <col min="9730" max="9730" width="9.1328125" style="30"/>
    <col min="9731" max="9731" width="41.73046875" style="30" customWidth="1"/>
    <col min="9732" max="9736" width="9.1328125" style="30"/>
    <col min="9737" max="9737" width="18" style="30" customWidth="1"/>
    <col min="9738" max="9984" width="9.1328125" style="30"/>
    <col min="9985" max="9985" width="70.3984375" style="30" customWidth="1"/>
    <col min="9986" max="9986" width="9.1328125" style="30"/>
    <col min="9987" max="9987" width="41.73046875" style="30" customWidth="1"/>
    <col min="9988" max="9992" width="9.1328125" style="30"/>
    <col min="9993" max="9993" width="18" style="30" customWidth="1"/>
    <col min="9994" max="10240" width="9.1328125" style="30"/>
    <col min="10241" max="10241" width="70.3984375" style="30" customWidth="1"/>
    <col min="10242" max="10242" width="9.1328125" style="30"/>
    <col min="10243" max="10243" width="41.73046875" style="30" customWidth="1"/>
    <col min="10244" max="10248" width="9.1328125" style="30"/>
    <col min="10249" max="10249" width="18" style="30" customWidth="1"/>
    <col min="10250" max="10496" width="9.1328125" style="30"/>
    <col min="10497" max="10497" width="70.3984375" style="30" customWidth="1"/>
    <col min="10498" max="10498" width="9.1328125" style="30"/>
    <col min="10499" max="10499" width="41.73046875" style="30" customWidth="1"/>
    <col min="10500" max="10504" width="9.1328125" style="30"/>
    <col min="10505" max="10505" width="18" style="30" customWidth="1"/>
    <col min="10506" max="10752" width="9.1328125" style="30"/>
    <col min="10753" max="10753" width="70.3984375" style="30" customWidth="1"/>
    <col min="10754" max="10754" width="9.1328125" style="30"/>
    <col min="10755" max="10755" width="41.73046875" style="30" customWidth="1"/>
    <col min="10756" max="10760" width="9.1328125" style="30"/>
    <col min="10761" max="10761" width="18" style="30" customWidth="1"/>
    <col min="10762" max="11008" width="9.1328125" style="30"/>
    <col min="11009" max="11009" width="70.3984375" style="30" customWidth="1"/>
    <col min="11010" max="11010" width="9.1328125" style="30"/>
    <col min="11011" max="11011" width="41.73046875" style="30" customWidth="1"/>
    <col min="11012" max="11016" width="9.1328125" style="30"/>
    <col min="11017" max="11017" width="18" style="30" customWidth="1"/>
    <col min="11018" max="11264" width="9.1328125" style="30"/>
    <col min="11265" max="11265" width="70.3984375" style="30" customWidth="1"/>
    <col min="11266" max="11266" width="9.1328125" style="30"/>
    <col min="11267" max="11267" width="41.73046875" style="30" customWidth="1"/>
    <col min="11268" max="11272" width="9.1328125" style="30"/>
    <col min="11273" max="11273" width="18" style="30" customWidth="1"/>
    <col min="11274" max="11520" width="9.1328125" style="30"/>
    <col min="11521" max="11521" width="70.3984375" style="30" customWidth="1"/>
    <col min="11522" max="11522" width="9.1328125" style="30"/>
    <col min="11523" max="11523" width="41.73046875" style="30" customWidth="1"/>
    <col min="11524" max="11528" width="9.1328125" style="30"/>
    <col min="11529" max="11529" width="18" style="30" customWidth="1"/>
    <col min="11530" max="11776" width="9.1328125" style="30"/>
    <col min="11777" max="11777" width="70.3984375" style="30" customWidth="1"/>
    <col min="11778" max="11778" width="9.1328125" style="30"/>
    <col min="11779" max="11779" width="41.73046875" style="30" customWidth="1"/>
    <col min="11780" max="11784" width="9.1328125" style="30"/>
    <col min="11785" max="11785" width="18" style="30" customWidth="1"/>
    <col min="11786" max="12032" width="9.1328125" style="30"/>
    <col min="12033" max="12033" width="70.3984375" style="30" customWidth="1"/>
    <col min="12034" max="12034" width="9.1328125" style="30"/>
    <col min="12035" max="12035" width="41.73046875" style="30" customWidth="1"/>
    <col min="12036" max="12040" width="9.1328125" style="30"/>
    <col min="12041" max="12041" width="18" style="30" customWidth="1"/>
    <col min="12042" max="12288" width="9.1328125" style="30"/>
    <col min="12289" max="12289" width="70.3984375" style="30" customWidth="1"/>
    <col min="12290" max="12290" width="9.1328125" style="30"/>
    <col min="12291" max="12291" width="41.73046875" style="30" customWidth="1"/>
    <col min="12292" max="12296" width="9.1328125" style="30"/>
    <col min="12297" max="12297" width="18" style="30" customWidth="1"/>
    <col min="12298" max="12544" width="9.1328125" style="30"/>
    <col min="12545" max="12545" width="70.3984375" style="30" customWidth="1"/>
    <col min="12546" max="12546" width="9.1328125" style="30"/>
    <col min="12547" max="12547" width="41.73046875" style="30" customWidth="1"/>
    <col min="12548" max="12552" width="9.1328125" style="30"/>
    <col min="12553" max="12553" width="18" style="30" customWidth="1"/>
    <col min="12554" max="12800" width="9.1328125" style="30"/>
    <col min="12801" max="12801" width="70.3984375" style="30" customWidth="1"/>
    <col min="12802" max="12802" width="9.1328125" style="30"/>
    <col min="12803" max="12803" width="41.73046875" style="30" customWidth="1"/>
    <col min="12804" max="12808" width="9.1328125" style="30"/>
    <col min="12809" max="12809" width="18" style="30" customWidth="1"/>
    <col min="12810" max="13056" width="9.1328125" style="30"/>
    <col min="13057" max="13057" width="70.3984375" style="30" customWidth="1"/>
    <col min="13058" max="13058" width="9.1328125" style="30"/>
    <col min="13059" max="13059" width="41.73046875" style="30" customWidth="1"/>
    <col min="13060" max="13064" width="9.1328125" style="30"/>
    <col min="13065" max="13065" width="18" style="30" customWidth="1"/>
    <col min="13066" max="13312" width="9.1328125" style="30"/>
    <col min="13313" max="13313" width="70.3984375" style="30" customWidth="1"/>
    <col min="13314" max="13314" width="9.1328125" style="30"/>
    <col min="13315" max="13315" width="41.73046875" style="30" customWidth="1"/>
    <col min="13316" max="13320" width="9.1328125" style="30"/>
    <col min="13321" max="13321" width="18" style="30" customWidth="1"/>
    <col min="13322" max="13568" width="9.1328125" style="30"/>
    <col min="13569" max="13569" width="70.3984375" style="30" customWidth="1"/>
    <col min="13570" max="13570" width="9.1328125" style="30"/>
    <col min="13571" max="13571" width="41.73046875" style="30" customWidth="1"/>
    <col min="13572" max="13576" width="9.1328125" style="30"/>
    <col min="13577" max="13577" width="18" style="30" customWidth="1"/>
    <col min="13578" max="13824" width="9.1328125" style="30"/>
    <col min="13825" max="13825" width="70.3984375" style="30" customWidth="1"/>
    <col min="13826" max="13826" width="9.1328125" style="30"/>
    <col min="13827" max="13827" width="41.73046875" style="30" customWidth="1"/>
    <col min="13828" max="13832" width="9.1328125" style="30"/>
    <col min="13833" max="13833" width="18" style="30" customWidth="1"/>
    <col min="13834" max="14080" width="9.1328125" style="30"/>
    <col min="14081" max="14081" width="70.3984375" style="30" customWidth="1"/>
    <col min="14082" max="14082" width="9.1328125" style="30"/>
    <col min="14083" max="14083" width="41.73046875" style="30" customWidth="1"/>
    <col min="14084" max="14088" width="9.1328125" style="30"/>
    <col min="14089" max="14089" width="18" style="30" customWidth="1"/>
    <col min="14090" max="14336" width="9.1328125" style="30"/>
    <col min="14337" max="14337" width="70.3984375" style="30" customWidth="1"/>
    <col min="14338" max="14338" width="9.1328125" style="30"/>
    <col min="14339" max="14339" width="41.73046875" style="30" customWidth="1"/>
    <col min="14340" max="14344" width="9.1328125" style="30"/>
    <col min="14345" max="14345" width="18" style="30" customWidth="1"/>
    <col min="14346" max="14592" width="9.1328125" style="30"/>
    <col min="14593" max="14593" width="70.3984375" style="30" customWidth="1"/>
    <col min="14594" max="14594" width="9.1328125" style="30"/>
    <col min="14595" max="14595" width="41.73046875" style="30" customWidth="1"/>
    <col min="14596" max="14600" width="9.1328125" style="30"/>
    <col min="14601" max="14601" width="18" style="30" customWidth="1"/>
    <col min="14602" max="14848" width="9.1328125" style="30"/>
    <col min="14849" max="14849" width="70.3984375" style="30" customWidth="1"/>
    <col min="14850" max="14850" width="9.1328125" style="30"/>
    <col min="14851" max="14851" width="41.73046875" style="30" customWidth="1"/>
    <col min="14852" max="14856" width="9.1328125" style="30"/>
    <col min="14857" max="14857" width="18" style="30" customWidth="1"/>
    <col min="14858" max="15104" width="9.1328125" style="30"/>
    <col min="15105" max="15105" width="70.3984375" style="30" customWidth="1"/>
    <col min="15106" max="15106" width="9.1328125" style="30"/>
    <col min="15107" max="15107" width="41.73046875" style="30" customWidth="1"/>
    <col min="15108" max="15112" width="9.1328125" style="30"/>
    <col min="15113" max="15113" width="18" style="30" customWidth="1"/>
    <col min="15114" max="15360" width="9.1328125" style="30"/>
    <col min="15361" max="15361" width="70.3984375" style="30" customWidth="1"/>
    <col min="15362" max="15362" width="9.1328125" style="30"/>
    <col min="15363" max="15363" width="41.73046875" style="30" customWidth="1"/>
    <col min="15364" max="15368" width="9.1328125" style="30"/>
    <col min="15369" max="15369" width="18" style="30" customWidth="1"/>
    <col min="15370" max="15616" width="9.1328125" style="30"/>
    <col min="15617" max="15617" width="70.3984375" style="30" customWidth="1"/>
    <col min="15618" max="15618" width="9.1328125" style="30"/>
    <col min="15619" max="15619" width="41.73046875" style="30" customWidth="1"/>
    <col min="15620" max="15624" width="9.1328125" style="30"/>
    <col min="15625" max="15625" width="18" style="30" customWidth="1"/>
    <col min="15626" max="15872" width="9.1328125" style="30"/>
    <col min="15873" max="15873" width="70.3984375" style="30" customWidth="1"/>
    <col min="15874" max="15874" width="9.1328125" style="30"/>
    <col min="15875" max="15875" width="41.73046875" style="30" customWidth="1"/>
    <col min="15876" max="15880" width="9.1328125" style="30"/>
    <col min="15881" max="15881" width="18" style="30" customWidth="1"/>
    <col min="15882" max="16128" width="9.1328125" style="30"/>
    <col min="16129" max="16129" width="70.3984375" style="30" customWidth="1"/>
    <col min="16130" max="16130" width="9.1328125" style="30"/>
    <col min="16131" max="16131" width="41.73046875" style="30" customWidth="1"/>
    <col min="16132" max="16136" width="9.1328125" style="30"/>
    <col min="16137" max="16137" width="18" style="30" customWidth="1"/>
    <col min="16138" max="16384" width="9.1328125" style="30"/>
  </cols>
  <sheetData>
    <row r="1" spans="1:10" ht="13.9">
      <c r="A1" s="37" t="s">
        <v>65</v>
      </c>
    </row>
    <row r="2" spans="1:10" ht="13.9">
      <c r="D2" s="38" t="s">
        <v>84</v>
      </c>
    </row>
    <row r="3" spans="1:10" ht="13.9">
      <c r="A3" s="38" t="s">
        <v>85</v>
      </c>
      <c r="B3" s="39" t="s">
        <v>68</v>
      </c>
      <c r="C3" s="40" t="s">
        <v>69</v>
      </c>
      <c r="D3" s="41" t="s">
        <v>86</v>
      </c>
      <c r="E3" s="41" t="s">
        <v>87</v>
      </c>
      <c r="F3" s="41" t="s">
        <v>88</v>
      </c>
      <c r="G3" s="41" t="s">
        <v>89</v>
      </c>
      <c r="H3" s="41" t="s">
        <v>90</v>
      </c>
      <c r="I3" s="41" t="s">
        <v>91</v>
      </c>
    </row>
    <row r="4" spans="1:10" ht="13.9">
      <c r="A4" s="41" t="s">
        <v>70</v>
      </c>
      <c r="B4" s="79">
        <v>5000</v>
      </c>
      <c r="C4" s="78">
        <f>SUM(D4:I4)</f>
        <v>5000</v>
      </c>
      <c r="D4" s="34">
        <v>1000</v>
      </c>
      <c r="E4" s="34">
        <v>0</v>
      </c>
      <c r="F4" s="34">
        <v>0</v>
      </c>
      <c r="G4" s="34">
        <v>1000</v>
      </c>
      <c r="H4" s="34">
        <v>1000</v>
      </c>
      <c r="I4" s="34">
        <v>2000</v>
      </c>
    </row>
    <row r="5" spans="1:10" ht="13.9">
      <c r="A5" s="41" t="s">
        <v>71</v>
      </c>
      <c r="B5" s="79">
        <v>6000</v>
      </c>
      <c r="C5" s="78">
        <f t="shared" ref="C5:C6" si="0">SUM(D5:I5)</f>
        <v>6000</v>
      </c>
      <c r="D5" s="34">
        <v>3000</v>
      </c>
      <c r="E5" s="34">
        <v>3000</v>
      </c>
      <c r="F5" s="34">
        <v>0</v>
      </c>
      <c r="G5" s="34">
        <v>0</v>
      </c>
      <c r="H5" s="34">
        <v>0</v>
      </c>
      <c r="I5" s="34">
        <v>0</v>
      </c>
    </row>
    <row r="6" spans="1:10" ht="13.9">
      <c r="A6" s="41" t="s">
        <v>72</v>
      </c>
      <c r="B6" s="79">
        <v>4000</v>
      </c>
      <c r="C6" s="78">
        <f t="shared" si="0"/>
        <v>4000</v>
      </c>
      <c r="D6" s="34">
        <v>0</v>
      </c>
      <c r="E6" s="34">
        <v>0</v>
      </c>
      <c r="F6" s="34">
        <v>2000</v>
      </c>
      <c r="G6" s="34">
        <v>0</v>
      </c>
      <c r="H6" s="34">
        <v>2000</v>
      </c>
      <c r="I6" s="34">
        <v>0</v>
      </c>
    </row>
    <row r="7" spans="1:10" ht="13.9">
      <c r="A7" s="42" t="s">
        <v>75</v>
      </c>
      <c r="B7" s="42">
        <f>SUM(B4:B6)</f>
        <v>15000</v>
      </c>
    </row>
    <row r="8" spans="1:10" ht="13.9">
      <c r="A8" s="42"/>
      <c r="B8" s="42"/>
      <c r="J8" s="42" t="s">
        <v>76</v>
      </c>
    </row>
    <row r="9" spans="1:10" ht="13.9">
      <c r="A9" s="39" t="s">
        <v>77</v>
      </c>
      <c r="D9" s="79">
        <v>4000</v>
      </c>
      <c r="E9" s="79">
        <v>3000</v>
      </c>
      <c r="F9" s="79">
        <v>2000</v>
      </c>
      <c r="G9" s="79">
        <v>1000</v>
      </c>
      <c r="H9" s="79">
        <v>3000</v>
      </c>
      <c r="I9" s="79">
        <v>2000</v>
      </c>
      <c r="J9" s="42">
        <f>SUM(D9:I9)</f>
        <v>15000</v>
      </c>
    </row>
    <row r="10" spans="1:10" ht="13.9">
      <c r="A10" s="40" t="s">
        <v>78</v>
      </c>
      <c r="D10" s="78">
        <f>SUM(D4:D6)</f>
        <v>4000</v>
      </c>
      <c r="E10" s="78">
        <f t="shared" ref="E10:I10" si="1">SUM(E4:E6)</f>
        <v>3000</v>
      </c>
      <c r="F10" s="78">
        <f t="shared" si="1"/>
        <v>2000</v>
      </c>
      <c r="G10" s="78">
        <f t="shared" si="1"/>
        <v>1000</v>
      </c>
      <c r="H10" s="78">
        <f t="shared" si="1"/>
        <v>3000</v>
      </c>
      <c r="I10" s="78">
        <f t="shared" si="1"/>
        <v>2000</v>
      </c>
    </row>
    <row r="12" spans="1:10" ht="13.9">
      <c r="A12" s="37" t="s">
        <v>92</v>
      </c>
      <c r="D12" s="38" t="s">
        <v>84</v>
      </c>
    </row>
    <row r="13" spans="1:10" ht="13.9">
      <c r="A13" s="38" t="s">
        <v>85</v>
      </c>
      <c r="D13" s="41" t="s">
        <v>86</v>
      </c>
      <c r="E13" s="41" t="s">
        <v>87</v>
      </c>
      <c r="F13" s="41" t="s">
        <v>88</v>
      </c>
      <c r="G13" s="41" t="s">
        <v>89</v>
      </c>
      <c r="H13" s="41" t="s">
        <v>90</v>
      </c>
      <c r="I13" s="41" t="s">
        <v>91</v>
      </c>
    </row>
    <row r="14" spans="1:10" ht="13.9">
      <c r="A14" s="41" t="s">
        <v>70</v>
      </c>
      <c r="D14" s="48">
        <f>220+5</f>
        <v>225</v>
      </c>
      <c r="E14" s="48">
        <f>220+12</f>
        <v>232</v>
      </c>
      <c r="F14" s="48">
        <f>220+10</f>
        <v>230</v>
      </c>
      <c r="G14" s="48">
        <f>220+8</f>
        <v>228</v>
      </c>
      <c r="H14" s="48">
        <f>220+10</f>
        <v>230</v>
      </c>
      <c r="I14" s="48">
        <f>220+2</f>
        <v>222</v>
      </c>
    </row>
    <row r="15" spans="1:10" ht="13.9">
      <c r="A15" s="41" t="s">
        <v>71</v>
      </c>
      <c r="D15" s="48">
        <f>200+5</f>
        <v>205</v>
      </c>
      <c r="E15" s="48">
        <f>200+7</f>
        <v>207</v>
      </c>
      <c r="F15" s="48">
        <f>200+15</f>
        <v>215</v>
      </c>
      <c r="G15" s="48">
        <f>200+10</f>
        <v>210</v>
      </c>
      <c r="H15" s="48">
        <f>200+14</f>
        <v>214</v>
      </c>
      <c r="I15" s="48">
        <f>200+3</f>
        <v>203</v>
      </c>
    </row>
    <row r="16" spans="1:10" ht="13.9">
      <c r="A16" s="41" t="s">
        <v>72</v>
      </c>
      <c r="D16" s="48">
        <f>210+8</f>
        <v>218</v>
      </c>
      <c r="E16" s="48">
        <f>210+13</f>
        <v>223</v>
      </c>
      <c r="F16" s="48">
        <f>210+7</f>
        <v>217</v>
      </c>
      <c r="G16" s="48">
        <f>210+16</f>
        <v>226</v>
      </c>
      <c r="H16" s="48">
        <f>210+9</f>
        <v>219</v>
      </c>
      <c r="I16" s="48">
        <f>210+3</f>
        <v>213</v>
      </c>
      <c r="J16" s="44" t="s">
        <v>82</v>
      </c>
    </row>
    <row r="17" spans="1:10" ht="13.9">
      <c r="J17" s="44" t="s">
        <v>64</v>
      </c>
    </row>
    <row r="18" spans="1:10" ht="13.9">
      <c r="A18" s="46" t="s">
        <v>147</v>
      </c>
      <c r="B18" s="46"/>
      <c r="C18" s="46"/>
      <c r="D18" s="38">
        <f>SUMPRODUCT(D4:D6,D14:D16)</f>
        <v>840000</v>
      </c>
      <c r="E18" s="38">
        <f t="shared" ref="E18:I18" si="2">SUMPRODUCT(E4:E6,E14:E16)</f>
        <v>621000</v>
      </c>
      <c r="F18" s="38">
        <f t="shared" si="2"/>
        <v>434000</v>
      </c>
      <c r="G18" s="38">
        <f t="shared" si="2"/>
        <v>228000</v>
      </c>
      <c r="H18" s="38">
        <f t="shared" si="2"/>
        <v>668000</v>
      </c>
      <c r="I18" s="38">
        <f t="shared" si="2"/>
        <v>444000</v>
      </c>
      <c r="J18" s="77">
        <f>SUM(D18:I18)</f>
        <v>3235000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54255-1F6F-4B50-BC95-A1E7F44616F5}">
  <dimension ref="A1:J18"/>
  <sheetViews>
    <sheetView tabSelected="1" workbookViewId="0">
      <selection activeCell="C16" sqref="C16"/>
    </sheetView>
  </sheetViews>
  <sheetFormatPr defaultRowHeight="13.5"/>
  <cols>
    <col min="1" max="1" width="37.73046875" style="30" customWidth="1"/>
    <col min="2" max="2" width="9.06640625" style="30"/>
    <col min="3" max="3" width="38.9296875" style="30" customWidth="1"/>
    <col min="4" max="8" width="9.06640625" style="30"/>
    <col min="9" max="9" width="22.53125" style="30" customWidth="1"/>
    <col min="10" max="16384" width="9.06640625" style="30"/>
  </cols>
  <sheetData>
    <row r="1" spans="1:10" ht="13.9">
      <c r="A1" s="37" t="s">
        <v>65</v>
      </c>
    </row>
    <row r="2" spans="1:10" ht="13.9">
      <c r="D2" s="38" t="s">
        <v>84</v>
      </c>
      <c r="I2" s="33" t="s">
        <v>148</v>
      </c>
    </row>
    <row r="3" spans="1:10" ht="13.9">
      <c r="A3" s="38" t="s">
        <v>85</v>
      </c>
      <c r="B3" s="39" t="s">
        <v>68</v>
      </c>
      <c r="C3" s="40" t="s">
        <v>69</v>
      </c>
      <c r="D3" s="41" t="s">
        <v>86</v>
      </c>
      <c r="E3" s="41" t="s">
        <v>87</v>
      </c>
      <c r="F3" s="41" t="s">
        <v>88</v>
      </c>
      <c r="G3" s="41" t="s">
        <v>89</v>
      </c>
      <c r="H3" s="41" t="s">
        <v>90</v>
      </c>
      <c r="I3" s="41" t="s">
        <v>149</v>
      </c>
    </row>
    <row r="4" spans="1:10" ht="13.9">
      <c r="A4" s="41" t="s">
        <v>70</v>
      </c>
      <c r="B4" s="39">
        <v>5000</v>
      </c>
      <c r="C4" s="40">
        <f>SUM(D4:I4)</f>
        <v>5000</v>
      </c>
      <c r="D4" s="34">
        <v>1000</v>
      </c>
      <c r="E4" s="34">
        <v>0</v>
      </c>
      <c r="F4" s="34">
        <v>0</v>
      </c>
      <c r="G4" s="34">
        <v>1000</v>
      </c>
      <c r="H4" s="34">
        <v>1000</v>
      </c>
      <c r="I4" s="34">
        <v>2000</v>
      </c>
    </row>
    <row r="5" spans="1:10" ht="13.9">
      <c r="A5" s="41" t="s">
        <v>71</v>
      </c>
      <c r="B5" s="39">
        <v>6000</v>
      </c>
      <c r="C5" s="40">
        <f>SUM(D5:I5)</f>
        <v>6000</v>
      </c>
      <c r="D5" s="34">
        <v>3000</v>
      </c>
      <c r="E5" s="34">
        <v>3000</v>
      </c>
      <c r="F5" s="34">
        <v>0</v>
      </c>
      <c r="G5" s="34">
        <v>0</v>
      </c>
      <c r="H5" s="34">
        <v>0</v>
      </c>
      <c r="I5" s="34">
        <v>0</v>
      </c>
    </row>
    <row r="6" spans="1:10" ht="13.9">
      <c r="A6" s="41" t="s">
        <v>72</v>
      </c>
      <c r="B6" s="39">
        <v>4000</v>
      </c>
      <c r="C6" s="40">
        <f>SUM(D6:I6)</f>
        <v>4000</v>
      </c>
      <c r="D6" s="34">
        <v>0</v>
      </c>
      <c r="E6" s="34">
        <v>0</v>
      </c>
      <c r="F6" s="34">
        <v>2000</v>
      </c>
      <c r="G6" s="34">
        <v>0</v>
      </c>
      <c r="H6" s="34">
        <v>2000</v>
      </c>
      <c r="I6" s="34">
        <v>0</v>
      </c>
    </row>
    <row r="7" spans="1:10" ht="13.9">
      <c r="A7" s="42" t="s">
        <v>75</v>
      </c>
      <c r="B7" s="42">
        <f>SUM(B4:B6)</f>
        <v>15000</v>
      </c>
    </row>
    <row r="8" spans="1:10" ht="13.9">
      <c r="A8" s="42"/>
      <c r="B8" s="42"/>
      <c r="J8" s="42" t="s">
        <v>76</v>
      </c>
    </row>
    <row r="9" spans="1:10" ht="13.9">
      <c r="A9" s="39" t="s">
        <v>77</v>
      </c>
      <c r="D9" s="39">
        <v>4000</v>
      </c>
      <c r="E9" s="39">
        <v>3000</v>
      </c>
      <c r="F9" s="39">
        <v>2000</v>
      </c>
      <c r="G9" s="39">
        <v>1000</v>
      </c>
      <c r="H9" s="39">
        <v>3000</v>
      </c>
      <c r="I9" s="39">
        <v>2000</v>
      </c>
      <c r="J9" s="42">
        <f>SUM(D9:I9)</f>
        <v>15000</v>
      </c>
    </row>
    <row r="10" spans="1:10" ht="13.9">
      <c r="A10" s="40" t="s">
        <v>78</v>
      </c>
      <c r="D10" s="40">
        <f t="shared" ref="D10:I10" si="0">SUM(D4:D6)</f>
        <v>4000</v>
      </c>
      <c r="E10" s="40">
        <f t="shared" si="0"/>
        <v>3000</v>
      </c>
      <c r="F10" s="40">
        <f t="shared" si="0"/>
        <v>2000</v>
      </c>
      <c r="G10" s="40">
        <f t="shared" si="0"/>
        <v>1000</v>
      </c>
      <c r="H10" s="40">
        <f t="shared" si="0"/>
        <v>3000</v>
      </c>
      <c r="I10" s="40">
        <f t="shared" si="0"/>
        <v>2000</v>
      </c>
    </row>
    <row r="12" spans="1:10" ht="13.9">
      <c r="A12" s="37" t="s">
        <v>79</v>
      </c>
      <c r="D12" s="38" t="s">
        <v>84</v>
      </c>
    </row>
    <row r="13" spans="1:10" ht="13.9">
      <c r="A13" s="38" t="s">
        <v>85</v>
      </c>
      <c r="D13" s="41" t="s">
        <v>86</v>
      </c>
      <c r="E13" s="41" t="s">
        <v>87</v>
      </c>
      <c r="F13" s="41" t="s">
        <v>88</v>
      </c>
      <c r="G13" s="41" t="s">
        <v>89</v>
      </c>
      <c r="H13" s="41" t="s">
        <v>90</v>
      </c>
      <c r="I13" s="41" t="s">
        <v>149</v>
      </c>
    </row>
    <row r="14" spans="1:10" ht="13.9">
      <c r="A14" s="41" t="s">
        <v>70</v>
      </c>
      <c r="D14" s="83">
        <v>225</v>
      </c>
      <c r="E14" s="83">
        <v>232</v>
      </c>
      <c r="F14" s="83">
        <v>230</v>
      </c>
      <c r="G14" s="83">
        <v>228</v>
      </c>
      <c r="H14" s="83">
        <v>230</v>
      </c>
      <c r="I14" s="83">
        <v>0</v>
      </c>
    </row>
    <row r="15" spans="1:10" ht="13.9">
      <c r="A15" s="41" t="s">
        <v>71</v>
      </c>
      <c r="D15" s="83">
        <v>205</v>
      </c>
      <c r="E15" s="83">
        <v>207</v>
      </c>
      <c r="F15" s="83">
        <v>215</v>
      </c>
      <c r="G15" s="83">
        <v>210</v>
      </c>
      <c r="H15" s="83">
        <v>214</v>
      </c>
      <c r="I15" s="83">
        <v>0</v>
      </c>
    </row>
    <row r="16" spans="1:10" ht="13.9">
      <c r="A16" s="41" t="s">
        <v>72</v>
      </c>
      <c r="D16" s="83">
        <v>218</v>
      </c>
      <c r="E16" s="83">
        <v>223</v>
      </c>
      <c r="F16" s="83">
        <v>217</v>
      </c>
      <c r="G16" s="83">
        <v>226</v>
      </c>
      <c r="H16" s="83">
        <v>219</v>
      </c>
      <c r="I16" s="83">
        <v>0</v>
      </c>
      <c r="J16" s="44" t="s">
        <v>82</v>
      </c>
    </row>
    <row r="17" spans="1:10" ht="13.9">
      <c r="J17" s="44" t="s">
        <v>64</v>
      </c>
    </row>
    <row r="18" spans="1:10" ht="13.9">
      <c r="A18" s="46" t="s">
        <v>83</v>
      </c>
      <c r="B18" s="46"/>
      <c r="C18" s="46"/>
      <c r="D18" s="38">
        <f t="shared" ref="D18:I18" si="1">SUMPRODUCT(D4:D6,D14:D16)</f>
        <v>840000</v>
      </c>
      <c r="E18" s="38">
        <f t="shared" si="1"/>
        <v>621000</v>
      </c>
      <c r="F18" s="38">
        <f t="shared" si="1"/>
        <v>434000</v>
      </c>
      <c r="G18" s="38">
        <f t="shared" si="1"/>
        <v>228000</v>
      </c>
      <c r="H18" s="38">
        <f t="shared" si="1"/>
        <v>668000</v>
      </c>
      <c r="I18" s="38">
        <f t="shared" si="1"/>
        <v>0</v>
      </c>
      <c r="J18" s="44">
        <f>SUM(D18:I18)</f>
        <v>2791000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N12"/>
  <sheetViews>
    <sheetView workbookViewId="0">
      <selection activeCell="L6" sqref="L6"/>
    </sheetView>
  </sheetViews>
  <sheetFormatPr defaultColWidth="9.1328125" defaultRowHeight="13.5"/>
  <cols>
    <col min="1" max="1" width="9.1328125" style="30"/>
    <col min="2" max="2" width="14" style="30" customWidth="1"/>
    <col min="3" max="3" width="15" style="30" customWidth="1"/>
    <col min="4" max="4" width="16.1328125" style="30" customWidth="1"/>
    <col min="5" max="5" width="12.1328125" style="30" customWidth="1"/>
    <col min="6" max="6" width="14" style="30" customWidth="1"/>
    <col min="7" max="7" width="17.265625" style="30" customWidth="1"/>
    <col min="8" max="8" width="6.3984375" style="30" customWidth="1"/>
    <col min="9" max="9" width="19.265625" style="30" customWidth="1"/>
    <col min="10" max="10" width="17" style="30" customWidth="1"/>
    <col min="11" max="11" width="9.1328125" style="30"/>
    <col min="12" max="12" width="17.86328125" style="30" customWidth="1"/>
    <col min="13" max="13" width="9.1328125" style="30"/>
    <col min="14" max="14" width="32.1328125" style="30" customWidth="1"/>
    <col min="15" max="16384" width="9.1328125" style="30"/>
  </cols>
  <sheetData>
    <row r="1" spans="2:14" ht="13.9" thickBot="1"/>
    <row r="2" spans="2:14" ht="13.9">
      <c r="B2" s="49" t="s">
        <v>93</v>
      </c>
      <c r="C2" s="50" t="s">
        <v>94</v>
      </c>
      <c r="D2" s="50" t="s">
        <v>94</v>
      </c>
      <c r="E2" s="51" t="s">
        <v>95</v>
      </c>
      <c r="F2" s="51" t="s">
        <v>96</v>
      </c>
      <c r="G2" s="52" t="s">
        <v>97</v>
      </c>
      <c r="H2" s="53"/>
    </row>
    <row r="3" spans="2:14" ht="27.75">
      <c r="B3" s="54" t="s">
        <v>98</v>
      </c>
      <c r="C3" s="55" t="s">
        <v>99</v>
      </c>
      <c r="D3" s="55" t="s">
        <v>100</v>
      </c>
      <c r="E3" s="56" t="s">
        <v>101</v>
      </c>
      <c r="F3" s="56" t="s">
        <v>102</v>
      </c>
      <c r="G3" s="57" t="s">
        <v>103</v>
      </c>
      <c r="H3" s="53"/>
    </row>
    <row r="4" spans="2:14" ht="13.9">
      <c r="B4" s="58"/>
      <c r="C4" s="55"/>
      <c r="D4" s="55"/>
      <c r="E4" s="56" t="s">
        <v>104</v>
      </c>
      <c r="F4" s="56" t="s">
        <v>104</v>
      </c>
      <c r="G4" s="59" t="s">
        <v>105</v>
      </c>
      <c r="H4" s="53"/>
      <c r="I4" s="30" t="s">
        <v>106</v>
      </c>
      <c r="J4" s="60" t="s">
        <v>107</v>
      </c>
      <c r="L4" s="35" t="s">
        <v>108</v>
      </c>
    </row>
    <row r="5" spans="2:14" ht="28.15" thickBot="1">
      <c r="B5" s="61"/>
      <c r="C5" s="62"/>
      <c r="D5" s="62"/>
      <c r="E5" s="63" t="s">
        <v>109</v>
      </c>
      <c r="F5" s="63" t="s">
        <v>110</v>
      </c>
      <c r="G5" s="64" t="s">
        <v>111</v>
      </c>
      <c r="H5" s="65"/>
      <c r="I5" s="30" t="s">
        <v>101</v>
      </c>
      <c r="J5" s="35" t="s">
        <v>112</v>
      </c>
      <c r="L5" s="35" t="s">
        <v>113</v>
      </c>
    </row>
    <row r="6" spans="2:14" ht="14.25" thickBot="1">
      <c r="B6" s="64">
        <v>1</v>
      </c>
      <c r="C6" s="66">
        <v>10</v>
      </c>
      <c r="D6" s="66">
        <v>0.1</v>
      </c>
      <c r="E6" s="66">
        <v>0</v>
      </c>
      <c r="F6" s="66">
        <v>10</v>
      </c>
      <c r="G6" s="64">
        <v>8</v>
      </c>
      <c r="H6" s="67"/>
      <c r="I6" s="68">
        <v>0</v>
      </c>
      <c r="J6" s="30">
        <f>C6*I6-D6*I6^2</f>
        <v>0</v>
      </c>
      <c r="L6" s="30">
        <f>G6*I6</f>
        <v>0</v>
      </c>
    </row>
    <row r="7" spans="2:14" ht="14.25" thickBot="1">
      <c r="B7" s="64">
        <v>2</v>
      </c>
      <c r="C7" s="66">
        <v>25</v>
      </c>
      <c r="D7" s="66">
        <v>0.5</v>
      </c>
      <c r="E7" s="66">
        <v>0</v>
      </c>
      <c r="F7" s="66">
        <v>5</v>
      </c>
      <c r="G7" s="64">
        <v>10</v>
      </c>
      <c r="H7" s="67"/>
      <c r="I7" s="68">
        <v>2</v>
      </c>
      <c r="J7" s="30">
        <f t="shared" ref="J7:J9" si="0">C7*I7-D7*I7^2</f>
        <v>48</v>
      </c>
      <c r="L7" s="30">
        <f t="shared" ref="L7:L10" si="1">G7*I7</f>
        <v>20</v>
      </c>
    </row>
    <row r="8" spans="2:14" ht="14.25" thickBot="1">
      <c r="B8" s="64">
        <v>3</v>
      </c>
      <c r="C8" s="66">
        <v>15</v>
      </c>
      <c r="D8" s="66">
        <v>0.05</v>
      </c>
      <c r="E8" s="66">
        <v>0</v>
      </c>
      <c r="F8" s="66">
        <v>10</v>
      </c>
      <c r="G8" s="64">
        <v>7</v>
      </c>
      <c r="H8" s="67"/>
      <c r="I8" s="68">
        <v>4</v>
      </c>
      <c r="J8" s="30">
        <f t="shared" si="0"/>
        <v>59.2</v>
      </c>
      <c r="L8" s="30">
        <f t="shared" si="1"/>
        <v>28</v>
      </c>
    </row>
    <row r="9" spans="2:14" ht="14.25" thickBot="1">
      <c r="B9" s="64">
        <v>4</v>
      </c>
      <c r="C9" s="66">
        <v>33</v>
      </c>
      <c r="D9" s="66">
        <v>0.8</v>
      </c>
      <c r="E9" s="66">
        <v>0</v>
      </c>
      <c r="F9" s="66">
        <v>5</v>
      </c>
      <c r="G9" s="64">
        <v>12</v>
      </c>
      <c r="H9" s="67"/>
      <c r="I9" s="68">
        <v>5</v>
      </c>
      <c r="J9" s="30">
        <f t="shared" si="0"/>
        <v>145</v>
      </c>
      <c r="L9" s="30">
        <f t="shared" si="1"/>
        <v>60</v>
      </c>
    </row>
    <row r="10" spans="2:14" ht="14.25" thickBot="1">
      <c r="B10" s="64">
        <v>5</v>
      </c>
      <c r="C10" s="66">
        <v>8</v>
      </c>
      <c r="D10" s="66">
        <v>0.3</v>
      </c>
      <c r="E10" s="66">
        <v>2</v>
      </c>
      <c r="F10" s="66">
        <v>10</v>
      </c>
      <c r="G10" s="64">
        <v>6</v>
      </c>
      <c r="H10" s="67"/>
      <c r="I10" s="68">
        <v>2</v>
      </c>
      <c r="J10" s="30">
        <f>C10*I10-D10*I10^2</f>
        <v>14.8</v>
      </c>
      <c r="L10" s="30">
        <f t="shared" si="1"/>
        <v>12</v>
      </c>
      <c r="M10" s="35" t="s">
        <v>25</v>
      </c>
      <c r="N10" s="33" t="s">
        <v>114</v>
      </c>
    </row>
    <row r="11" spans="2:14" ht="13.9">
      <c r="I11" s="80" t="s">
        <v>132</v>
      </c>
      <c r="J11" s="82">
        <f>SUM(J6:J10)</f>
        <v>267</v>
      </c>
      <c r="K11" s="35" t="s">
        <v>25</v>
      </c>
      <c r="L11" s="69">
        <f>SUM(L6:L10)</f>
        <v>120</v>
      </c>
      <c r="M11" s="35" t="s">
        <v>26</v>
      </c>
      <c r="N11" s="32">
        <v>120</v>
      </c>
    </row>
    <row r="12" spans="2:14" ht="13.9">
      <c r="J12" s="33" t="s">
        <v>115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3:E25"/>
  <sheetViews>
    <sheetView workbookViewId="0">
      <selection activeCell="D5" sqref="D5"/>
    </sheetView>
  </sheetViews>
  <sheetFormatPr defaultColWidth="9.1328125" defaultRowHeight="13.5"/>
  <cols>
    <col min="1" max="1" width="25.1328125" style="30" customWidth="1"/>
    <col min="2" max="2" width="13" style="30" customWidth="1"/>
    <col min="3" max="3" width="9.1328125" style="30"/>
    <col min="4" max="4" width="10.59765625" style="30" bestFit="1" customWidth="1"/>
    <col min="5" max="16384" width="9.1328125" style="30"/>
  </cols>
  <sheetData>
    <row r="3" spans="1:4">
      <c r="B3" s="30" t="s">
        <v>11</v>
      </c>
    </row>
    <row r="4" spans="1:4" ht="13.9">
      <c r="B4" s="30" t="s">
        <v>116</v>
      </c>
      <c r="C4" s="34">
        <v>60.000001187509731</v>
      </c>
      <c r="D4" s="36" t="s">
        <v>117</v>
      </c>
    </row>
    <row r="5" spans="1:4" ht="13.9">
      <c r="B5" s="30" t="s">
        <v>118</v>
      </c>
      <c r="C5" s="34">
        <v>179.99999812498055</v>
      </c>
      <c r="D5" s="36" t="s">
        <v>117</v>
      </c>
    </row>
    <row r="8" spans="1:4">
      <c r="B8" s="30" t="s">
        <v>12</v>
      </c>
    </row>
    <row r="9" spans="1:4">
      <c r="B9" s="30" t="s">
        <v>119</v>
      </c>
    </row>
    <row r="10" spans="1:4" ht="13.9">
      <c r="B10" s="30" t="s">
        <v>120</v>
      </c>
      <c r="C10" s="71">
        <v>100</v>
      </c>
    </row>
    <row r="11" spans="1:4" ht="13.9">
      <c r="B11" s="30" t="s">
        <v>121</v>
      </c>
      <c r="C11" s="71">
        <v>0.4</v>
      </c>
    </row>
    <row r="12" spans="1:4" ht="13.9">
      <c r="B12" s="30" t="s">
        <v>122</v>
      </c>
      <c r="C12" s="71">
        <v>0.6</v>
      </c>
    </row>
    <row r="14" spans="1:4">
      <c r="B14" s="30" t="s">
        <v>123</v>
      </c>
    </row>
    <row r="15" spans="1:4" ht="13.9">
      <c r="A15" s="30" t="s">
        <v>124</v>
      </c>
      <c r="B15" s="30" t="s">
        <v>125</v>
      </c>
      <c r="C15" s="48">
        <v>4</v>
      </c>
    </row>
    <row r="16" spans="1:4" ht="13.9">
      <c r="A16" s="30" t="s">
        <v>126</v>
      </c>
      <c r="B16" s="30" t="s">
        <v>127</v>
      </c>
      <c r="C16" s="48">
        <v>2</v>
      </c>
    </row>
    <row r="18" spans="2:5">
      <c r="B18" s="30" t="s">
        <v>128</v>
      </c>
    </row>
    <row r="19" spans="2:5" ht="13.9">
      <c r="B19" s="30" t="s">
        <v>129</v>
      </c>
      <c r="C19" s="72">
        <v>600</v>
      </c>
    </row>
    <row r="21" spans="2:5">
      <c r="B21" s="30" t="s">
        <v>130</v>
      </c>
    </row>
    <row r="22" spans="2:5" ht="13.9">
      <c r="B22" s="30" t="s">
        <v>131</v>
      </c>
      <c r="C22" s="70">
        <f>C10*C4^C11*C5^C12</f>
        <v>11599.092288922391</v>
      </c>
      <c r="D22" s="33" t="s">
        <v>132</v>
      </c>
    </row>
    <row r="24" spans="2:5">
      <c r="B24" s="30" t="s">
        <v>133</v>
      </c>
    </row>
    <row r="25" spans="2:5" ht="13.9">
      <c r="B25" s="30" t="s">
        <v>134</v>
      </c>
      <c r="C25" s="31">
        <f>C15*C4+C16*C5</f>
        <v>600.000001</v>
      </c>
      <c r="D25" s="35" t="s">
        <v>43</v>
      </c>
      <c r="E25" s="73">
        <f>C19</f>
        <v>600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3:F16"/>
  <sheetViews>
    <sheetView workbookViewId="0">
      <selection activeCell="K22" sqref="K22"/>
    </sheetView>
  </sheetViews>
  <sheetFormatPr defaultColWidth="9.1328125" defaultRowHeight="13.5"/>
  <cols>
    <col min="1" max="16384" width="9.1328125" style="30"/>
  </cols>
  <sheetData>
    <row r="3" spans="2:6">
      <c r="C3" s="30" t="s">
        <v>135</v>
      </c>
    </row>
    <row r="4" spans="2:6" ht="13.9">
      <c r="B4" s="30" t="s">
        <v>136</v>
      </c>
      <c r="C4" s="30" t="s">
        <v>137</v>
      </c>
      <c r="D4" s="34">
        <v>9.000000015625</v>
      </c>
      <c r="E4" s="36" t="s">
        <v>138</v>
      </c>
    </row>
    <row r="5" spans="2:6" ht="13.9">
      <c r="B5" s="30" t="s">
        <v>139</v>
      </c>
      <c r="C5" s="30" t="s">
        <v>140</v>
      </c>
      <c r="D5" s="34">
        <v>6.9999999843750009</v>
      </c>
      <c r="E5" s="36" t="s">
        <v>138</v>
      </c>
    </row>
    <row r="9" spans="2:6">
      <c r="C9" s="30" t="s">
        <v>141</v>
      </c>
    </row>
    <row r="10" spans="2:6" ht="13.9">
      <c r="C10" s="30" t="s">
        <v>142</v>
      </c>
      <c r="D10" s="72">
        <v>16</v>
      </c>
    </row>
    <row r="12" spans="2:6">
      <c r="C12" s="30" t="s">
        <v>143</v>
      </c>
    </row>
    <row r="13" spans="2:6" ht="13.9">
      <c r="C13" s="30" t="s">
        <v>144</v>
      </c>
      <c r="D13" s="70">
        <f>5*D4^2-8*D4*D5+7*D5^2-12*D4-4*D5+81</f>
        <v>188.99999999999991</v>
      </c>
      <c r="E13" s="33" t="s">
        <v>145</v>
      </c>
    </row>
    <row r="15" spans="2:6">
      <c r="C15" s="30" t="s">
        <v>133</v>
      </c>
    </row>
    <row r="16" spans="2:6" ht="13.9">
      <c r="C16" s="30" t="s">
        <v>134</v>
      </c>
      <c r="D16" s="31">
        <f>D4+D5</f>
        <v>16</v>
      </c>
      <c r="E16" s="35" t="s">
        <v>43</v>
      </c>
      <c r="F16" s="73">
        <f>D10</f>
        <v>16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Zad. 1-liniowe</vt:lpstr>
      <vt:lpstr>Zad. 2-liniowe (a)</vt:lpstr>
      <vt:lpstr>Zad. 2-liniowe (b)</vt:lpstr>
      <vt:lpstr>Zad. 3-liniowe</vt:lpstr>
      <vt:lpstr>Zad. 4-transportowe</vt:lpstr>
      <vt:lpstr>Zad. 5-transportowe (a)</vt:lpstr>
      <vt:lpstr>Zad. 5-transportowe (b)</vt:lpstr>
      <vt:lpstr>Zad. 6-nieliniowe</vt:lpstr>
      <vt:lpstr>Zad. 7-nieliniowe</vt:lpstr>
      <vt:lpstr>Zad. 8-nieliniowe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2020-09-30T08:44:14Z</dcterms:created>
  <dcterms:modified xsi:type="dcterms:W3CDTF">2025-10-21T08:05:00Z</dcterms:modified>
</cp:coreProperties>
</file>