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Badania operacyjne (zarządzanie) 2025\Laboratorium\"/>
    </mc:Choice>
  </mc:AlternateContent>
  <xr:revisionPtr revIDLastSave="0" documentId="8_{17AF075B-ED06-44AC-86FD-92CD15547030}" xr6:coauthVersionLast="47" xr6:coauthVersionMax="47" xr10:uidLastSave="{00000000-0000-0000-0000-000000000000}"/>
  <bookViews>
    <workbookView xWindow="-98" yWindow="-98" windowWidth="28996" windowHeight="15796" xr2:uid="{88CD8BA7-45A8-49C2-AB04-2269415C48D4}"/>
  </bookViews>
  <sheets>
    <sheet name="Zad. 1." sheetId="17" r:id="rId1"/>
    <sheet name="Zad. 2." sheetId="12" r:id="rId2"/>
    <sheet name="Zad. 3. (v1)" sheetId="13" r:id="rId3"/>
    <sheet name="Zad. 3. (v2)" sheetId="14" r:id="rId4"/>
    <sheet name="Zad. 4." sheetId="15" r:id="rId5"/>
    <sheet name="Zad. 5." sheetId="16" r:id="rId6"/>
  </sheets>
  <definedNames>
    <definedName name="solver_adj" localSheetId="0" hidden="1">'Zad. 1.'!$B$19:$C$19</definedName>
    <definedName name="solver_adj" localSheetId="1" hidden="1">'Zad. 2.'!$I$6:$I$10</definedName>
    <definedName name="solver_adj" localSheetId="2" hidden="1">'Zad. 3. (v1)'!$G$8:$H$13</definedName>
    <definedName name="solver_adj" localSheetId="3" hidden="1">'Zad. 3. (v2)'!$G$8:$H$13</definedName>
    <definedName name="solver_adj" localSheetId="4" hidden="1">'Zad. 4.'!$C$4:$C$5</definedName>
    <definedName name="solver_adj" localSheetId="5" hidden="1">'Zad. 5.'!$D$4:$D$5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eng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100</definedName>
    <definedName name="solver_itr" localSheetId="4" hidden="1">2147483647</definedName>
    <definedName name="solver_itr" localSheetId="5" hidden="1">2147483647</definedName>
    <definedName name="solver_lhs1" localSheetId="0" hidden="1">'Zad. 1.'!$B$19:$C$19</definedName>
    <definedName name="solver_lhs1" localSheetId="1" hidden="1">'Zad. 2.'!$I$10</definedName>
    <definedName name="solver_lhs1" localSheetId="2" hidden="1">'Zad. 3. (v1)'!$G$14:$H$14</definedName>
    <definedName name="solver_lhs1" localSheetId="3" hidden="1">'Zad. 3. (v2)'!$I$8:$I$13</definedName>
    <definedName name="solver_lhs1" localSheetId="4" hidden="1">'Zad. 4.'!$C$25</definedName>
    <definedName name="solver_lhs1" localSheetId="5" hidden="1">'Zad. 5.'!$D$16</definedName>
    <definedName name="solver_lhs2" localSheetId="1" hidden="1">'Zad. 2.'!$I$6:$I$10</definedName>
    <definedName name="solver_lhs2" localSheetId="2" hidden="1">'Zad. 3. (v1)'!$G$8:$H$13</definedName>
    <definedName name="solver_lhs2" localSheetId="3" hidden="1">'Zad. 3. (v2)'!$G$14:$H$14</definedName>
    <definedName name="solver_lhs3" localSheetId="1" hidden="1">'Zad. 2.'!$I$6:$I$10</definedName>
    <definedName name="solver_lhs3" localSheetId="2" hidden="1">'Zad. 3. (v1)'!$I$8:$I$13</definedName>
    <definedName name="solver_lhs3" localSheetId="3" hidden="1">'Zad. 3. (v2)'!$G$8:$H$13</definedName>
    <definedName name="solver_lhs4" localSheetId="1" hidden="1">'Zad. 2.'!$L$11</definedName>
    <definedName name="solver_lhs4" localSheetId="2" hidden="1">'Zad. 3. (v1)'!$I$8:$I$13</definedName>
    <definedName name="solver_lhs5" localSheetId="1" hidden="1">'Zad. 2.'!$I$7</definedName>
    <definedName name="solver_lhs6" localSheetId="1" hidden="1">'Zad. 2.'!$I$8</definedName>
    <definedName name="solver_lhs7" localSheetId="1" hidden="1">'Zad. 2.'!$I$9</definedName>
    <definedName name="solver_lhs8" localSheetId="1" hidden="1">'Zad. 2.'!$L$11</definedName>
    <definedName name="solver_lin" localSheetId="2" hidden="1">2</definedName>
    <definedName name="solver_lin" localSheetId="3" hidden="1">2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0" hidden="1">1</definedName>
    <definedName name="solver_num" localSheetId="1" hidden="1">4</definedName>
    <definedName name="solver_num" localSheetId="2" hidden="1">3</definedName>
    <definedName name="solver_num" localSheetId="3" hidden="1">3</definedName>
    <definedName name="solver_num" localSheetId="4" hidden="1">1</definedName>
    <definedName name="solver_num" localSheetId="5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opt" localSheetId="0" hidden="1">'Zad. 1.'!$H$16</definedName>
    <definedName name="solver_opt" localSheetId="1" hidden="1">'Zad. 2.'!$J$11</definedName>
    <definedName name="solver_opt" localSheetId="2" hidden="1">'Zad. 3. (v1)'!$F$18</definedName>
    <definedName name="solver_opt" localSheetId="3" hidden="1">'Zad. 3. (v2)'!$F$18</definedName>
    <definedName name="solver_opt" localSheetId="4" hidden="1">'Zad. 4.'!$C$22</definedName>
    <definedName name="solver_opt" localSheetId="5" hidden="1">'Zad. 5.'!$D$13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el1" localSheetId="0" hidden="1">4</definedName>
    <definedName name="solver_rel1" localSheetId="1" hidden="1">3</definedName>
    <definedName name="solver_rel1" localSheetId="2" hidden="1">1</definedName>
    <definedName name="solver_rel1" localSheetId="3" hidden="1">2</definedName>
    <definedName name="solver_rel1" localSheetId="4" hidden="1">2</definedName>
    <definedName name="solver_rel1" localSheetId="5" hidden="1">2</definedName>
    <definedName name="solver_rel2" localSheetId="1" hidden="1">1</definedName>
    <definedName name="solver_rel2" localSheetId="2" hidden="1">4</definedName>
    <definedName name="solver_rel2" localSheetId="3" hidden="1">1</definedName>
    <definedName name="solver_rel3" localSheetId="1" hidden="1">4</definedName>
    <definedName name="solver_rel3" localSheetId="2" hidden="1">2</definedName>
    <definedName name="solver_rel3" localSheetId="3" hidden="1">4</definedName>
    <definedName name="solver_rel4" localSheetId="1" hidden="1">2</definedName>
    <definedName name="solver_rel4" localSheetId="2" hidden="1">2</definedName>
    <definedName name="solver_rel5" localSheetId="1" hidden="1">1</definedName>
    <definedName name="solver_rel6" localSheetId="1" hidden="1">1</definedName>
    <definedName name="solver_rel7" localSheetId="1" hidden="1">1</definedName>
    <definedName name="solver_rel8" localSheetId="1" hidden="1">1</definedName>
    <definedName name="solver_rhs1" localSheetId="0" hidden="1">"całkowita"</definedName>
    <definedName name="solver_rhs1" localSheetId="1" hidden="1">'Zad. 2.'!$E$10</definedName>
    <definedName name="solver_rhs1" localSheetId="2" hidden="1">'Zad. 3. (v1)'!$B$14:$C$14</definedName>
    <definedName name="solver_rhs1" localSheetId="3" hidden="1">'Zad. 3. (v2)'!$D$8:$D$13</definedName>
    <definedName name="solver_rhs1" localSheetId="4" hidden="1">'Zad. 4.'!$E$25</definedName>
    <definedName name="solver_rhs1" localSheetId="5" hidden="1">'Zad. 5.'!$F$16</definedName>
    <definedName name="solver_rhs2" localSheetId="1" hidden="1">'Zad. 2.'!$F$6:$F$10</definedName>
    <definedName name="solver_rhs2" localSheetId="2" hidden="1">"całkowita"</definedName>
    <definedName name="solver_rhs2" localSheetId="3" hidden="1">'Zad. 3. (v2)'!$B$14:$C$14</definedName>
    <definedName name="solver_rhs3" localSheetId="1" hidden="1">całkowita</definedName>
    <definedName name="solver_rhs3" localSheetId="2" hidden="1">'Zad. 3. (v1)'!$D$8:$D$13</definedName>
    <definedName name="solver_rhs3" localSheetId="3" hidden="1">"całkowita"</definedName>
    <definedName name="solver_rhs4" localSheetId="1" hidden="1">'Zad. 2.'!$N$11</definedName>
    <definedName name="solver_rhs4" localSheetId="2" hidden="1">'Zad. 3. (v1)'!$D$8:$D$13</definedName>
    <definedName name="solver_rhs5" localSheetId="1" hidden="1">'Zad. 2.'!$F$7</definedName>
    <definedName name="solver_rhs6" localSheetId="1" hidden="1">'Zad. 2.'!$F$8</definedName>
    <definedName name="solver_rhs7" localSheetId="1" hidden="1">'Zad. 2.'!$F$9</definedName>
    <definedName name="solver_rhs8" localSheetId="1" hidden="1">'Zad. 2.'!$N$11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2</definedName>
    <definedName name="solver_scl" localSheetId="4" hidden="1">2</definedName>
    <definedName name="solver_scl" localSheetId="5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100</definedName>
    <definedName name="solver_tim" localSheetId="4" hidden="1">2147483647</definedName>
    <definedName name="solver_tim" localSheetId="5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yp" localSheetId="0" hidden="1">2</definedName>
    <definedName name="solver_typ" localSheetId="1" hidden="1">1</definedName>
    <definedName name="solver_typ" localSheetId="2" hidden="1">2</definedName>
    <definedName name="solver_typ" localSheetId="3" hidden="1">2</definedName>
    <definedName name="solver_typ" localSheetId="4" hidden="1">1</definedName>
    <definedName name="solver_typ" localSheetId="5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7" l="1"/>
  <c r="H15" i="17" s="1"/>
  <c r="G14" i="17"/>
  <c r="H14" i="17" s="1"/>
  <c r="G13" i="17"/>
  <c r="H13" i="17" s="1"/>
  <c r="G12" i="17"/>
  <c r="H12" i="17" s="1"/>
  <c r="G11" i="17"/>
  <c r="H11" i="17" s="1"/>
  <c r="G10" i="17"/>
  <c r="H10" i="17" s="1"/>
  <c r="G9" i="17"/>
  <c r="H9" i="17" s="1"/>
  <c r="G8" i="17"/>
  <c r="H8" i="17" s="1"/>
  <c r="G7" i="17"/>
  <c r="H7" i="17" s="1"/>
  <c r="F19" i="13"/>
  <c r="H14" i="13"/>
  <c r="F21" i="13" s="1"/>
  <c r="G14" i="13"/>
  <c r="F20" i="13" s="1"/>
  <c r="I13" i="13"/>
  <c r="I12" i="13"/>
  <c r="I11" i="13"/>
  <c r="I10" i="13"/>
  <c r="I9" i="13"/>
  <c r="I8" i="13"/>
  <c r="D14" i="13"/>
  <c r="L10" i="12"/>
  <c r="L9" i="12"/>
  <c r="L8" i="12"/>
  <c r="L7" i="12"/>
  <c r="L6" i="12"/>
  <c r="J10" i="12"/>
  <c r="J9" i="12"/>
  <c r="J8" i="12"/>
  <c r="J7" i="12"/>
  <c r="J6" i="12"/>
  <c r="G6" i="17"/>
  <c r="H6" i="17" s="1"/>
  <c r="F18" i="13" l="1"/>
  <c r="J11" i="12"/>
  <c r="H16" i="17"/>
  <c r="L11" i="12" l="1"/>
  <c r="F16" i="16" l="1"/>
  <c r="D16" i="16"/>
  <c r="D13" i="16"/>
  <c r="E25" i="15"/>
  <c r="C25" i="15"/>
  <c r="C22" i="15"/>
  <c r="H14" i="14"/>
  <c r="G14" i="14"/>
  <c r="D14" i="14"/>
  <c r="I13" i="14"/>
  <c r="I12" i="14"/>
  <c r="I11" i="14"/>
  <c r="I10" i="14"/>
  <c r="I9" i="14"/>
  <c r="I8" i="14"/>
  <c r="F18" i="14" l="1"/>
</calcChain>
</file>

<file path=xl/sharedStrings.xml><?xml version="1.0" encoding="utf-8"?>
<sst xmlns="http://schemas.openxmlformats.org/spreadsheetml/2006/main" count="154" uniqueCount="107">
  <si>
    <t>Zmienne decyzyjne:</t>
  </si>
  <si>
    <t>Dane:</t>
  </si>
  <si>
    <t>suma</t>
  </si>
  <si>
    <t>S1</t>
  </si>
  <si>
    <t>S2</t>
  </si>
  <si>
    <t>=</t>
  </si>
  <si>
    <t>Podaż</t>
  </si>
  <si>
    <t>Czasopismo</t>
  </si>
  <si>
    <t xml:space="preserve">Współczynnik </t>
  </si>
  <si>
    <t>Minimalna</t>
  </si>
  <si>
    <t xml:space="preserve">Maksymalna </t>
  </si>
  <si>
    <t>Koszt</t>
  </si>
  <si>
    <t>j=</t>
  </si>
  <si>
    <t>cj</t>
  </si>
  <si>
    <t>rj</t>
  </si>
  <si>
    <t>Liczba powtórzeń</t>
  </si>
  <si>
    <t>liczba powtórzeń</t>
  </si>
  <si>
    <t>zamieszczenia</t>
  </si>
  <si>
    <t xml:space="preserve">reklamy </t>
  </si>
  <si>
    <t xml:space="preserve">pojedynczej reklamy </t>
  </si>
  <si>
    <t>Zm. Decyzyjne</t>
  </si>
  <si>
    <t>[tys. osób]</t>
  </si>
  <si>
    <t>[tys. zł]</t>
  </si>
  <si>
    <t>Xj (min)</t>
  </si>
  <si>
    <t>Xj (max)</t>
  </si>
  <si>
    <t>w czasopiśmie 
[tys. zł]</t>
  </si>
  <si>
    <t>Zasięg reklamy</t>
  </si>
  <si>
    <t>Koszty reklamy</t>
  </si>
  <si>
    <t>Łączny fundusz na reklamę</t>
  </si>
  <si>
    <t>Fcelu</t>
  </si>
  <si>
    <t>współczynniki:</t>
  </si>
  <si>
    <t>a1</t>
  </si>
  <si>
    <t>a2</t>
  </si>
  <si>
    <t>b1</t>
  </si>
  <si>
    <t>b2</t>
  </si>
  <si>
    <t>F1(x1)=</t>
  </si>
  <si>
    <t>F2(x2)=</t>
  </si>
  <si>
    <t>Koszty transportu cij</t>
  </si>
  <si>
    <t>Zmienne decyzyjne: xij</t>
  </si>
  <si>
    <t>Ai</t>
  </si>
  <si>
    <t>Suma</t>
  </si>
  <si>
    <t>D1</t>
  </si>
  <si>
    <t>D2</t>
  </si>
  <si>
    <t>D3</t>
  </si>
  <si>
    <t>D4</t>
  </si>
  <si>
    <t>D5</t>
  </si>
  <si>
    <t>D6</t>
  </si>
  <si>
    <t>Bj</t>
  </si>
  <si>
    <t>zdolności</t>
  </si>
  <si>
    <t>przerobowe</t>
  </si>
  <si>
    <t>spalarni</t>
  </si>
  <si>
    <t>Funkcja celu</t>
  </si>
  <si>
    <t>Fc=</t>
  </si>
  <si>
    <t>x1</t>
  </si>
  <si>
    <t>x1^2</t>
  </si>
  <si>
    <t>x2</t>
  </si>
  <si>
    <t>x2^2</t>
  </si>
  <si>
    <t>K=</t>
  </si>
  <si>
    <t>[tys.]</t>
  </si>
  <si>
    <t>L=</t>
  </si>
  <si>
    <t>współczynniki funkcji Cobba-Douglassa</t>
  </si>
  <si>
    <t>gamma_0=</t>
  </si>
  <si>
    <t>alfa (dla K)=</t>
  </si>
  <si>
    <t>beta (dla L)=</t>
  </si>
  <si>
    <t>Koszt stosowania czynników produkcji: [zł]</t>
  </si>
  <si>
    <t>środki trwałe</t>
  </si>
  <si>
    <t>k0=</t>
  </si>
  <si>
    <t>czas pracy pracowników</t>
  </si>
  <si>
    <t>l0=</t>
  </si>
  <si>
    <t>Sumaryczny koszt produkcji [tys. zł]</t>
  </si>
  <si>
    <t>K0=</t>
  </si>
  <si>
    <t>Funkcja celu: (wielkość produkcji)</t>
  </si>
  <si>
    <t>P(K,L)=</t>
  </si>
  <si>
    <t>max</t>
  </si>
  <si>
    <t>Warunek ogr.</t>
  </si>
  <si>
    <t>w1:</t>
  </si>
  <si>
    <t>Zmienne decyzyjne: (przesył do zakładów)</t>
  </si>
  <si>
    <t>Zakład 1</t>
  </si>
  <si>
    <t>X1=</t>
  </si>
  <si>
    <t>[MWh]</t>
  </si>
  <si>
    <t>Zakład 2</t>
  </si>
  <si>
    <t>X2=</t>
  </si>
  <si>
    <t>Sumaryczna wielkość produkcji [MWh]</t>
  </si>
  <si>
    <t>P0=</t>
  </si>
  <si>
    <t>Funkcja celu: (koszty rzesyłu) [tys. zł]</t>
  </si>
  <si>
    <t>K(x1,x2)=</t>
  </si>
  <si>
    <t>min</t>
  </si>
  <si>
    <t>Fc1=</t>
  </si>
  <si>
    <t>Fc2=</t>
  </si>
  <si>
    <t>Koszt utylizacji S2</t>
  </si>
  <si>
    <t>Koszt utylizacji S1</t>
  </si>
  <si>
    <t>Koszt transportu</t>
  </si>
  <si>
    <t>Numer</t>
  </si>
  <si>
    <t xml:space="preserve">Lokalizacja </t>
  </si>
  <si>
    <t>Wielkość zapotrzebowania</t>
  </si>
  <si>
    <t>Odbiorcy</t>
  </si>
  <si>
    <r>
      <t>x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</si>
  <si>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r>
      <t>y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</si>
  <si>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t>[w jednostkach towaru]</t>
  </si>
  <si>
    <t>Odległości:</t>
  </si>
  <si>
    <t>Koszty dostaw:</t>
  </si>
  <si>
    <t>Koszty razem</t>
  </si>
  <si>
    <t>Lokalizacja magazynu</t>
  </si>
  <si>
    <t>X</t>
  </si>
  <si>
    <t>Y</t>
  </si>
  <si>
    <t>Fc3=</t>
  </si>
  <si>
    <t>&lt;=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</si>
</sst>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  <font>
      <sz val="10"/>
      <color rgb="FF000000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4"/>
      <color theme="1"/>
      <name val="Times New Roman"/>
      <family val="1"/>
      <charset val="238"/>
    </font>
    <font>
      <vertAlign val="subscript"/>
      <sz val="14"/>
      <color theme="1"/>
      <name val="Times New Roman"/>
      <family val="1"/>
      <charset val="238"/>
    </font>
    <font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6">
    <xf numFmtId="0" fontId="0" fillId="0" borderId="0" xfId="0"/>
    <xf numFmtId="0" fontId="2" fillId="0" borderId="0" xfId="1"/>
    <xf numFmtId="0" fontId="3" fillId="9" borderId="0" xfId="1" applyFont="1" applyFill="1"/>
    <xf numFmtId="0" fontId="3" fillId="8" borderId="0" xfId="1" applyFont="1" applyFill="1"/>
    <xf numFmtId="0" fontId="3" fillId="0" borderId="0" xfId="1" applyFont="1"/>
    <xf numFmtId="0" fontId="3" fillId="2" borderId="0" xfId="1" applyFont="1" applyFill="1"/>
    <xf numFmtId="0" fontId="3" fillId="0" borderId="0" xfId="1" applyFont="1" applyAlignment="1">
      <alignment horizontal="center"/>
    </xf>
    <xf numFmtId="0" fontId="3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3" fillId="10" borderId="0" xfId="1" applyFont="1" applyFill="1"/>
    <xf numFmtId="0" fontId="1" fillId="0" borderId="5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justify" vertical="center" wrapText="1"/>
    </xf>
    <xf numFmtId="0" fontId="1" fillId="0" borderId="0" xfId="1" applyFont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justify" vertical="center"/>
    </xf>
    <xf numFmtId="0" fontId="2" fillId="0" borderId="7" xfId="1" applyBorder="1" applyAlignment="1">
      <alignment horizontal="center" vertical="top" wrapText="1"/>
    </xf>
    <xf numFmtId="0" fontId="1" fillId="0" borderId="7" xfId="1" applyFont="1" applyBorder="1" applyAlignment="1">
      <alignment horizontal="justify" vertical="center" wrapText="1"/>
    </xf>
    <xf numFmtId="0" fontId="4" fillId="0" borderId="0" xfId="1" applyFont="1" applyAlignment="1">
      <alignment horizontal="center" vertical="center" wrapText="1"/>
    </xf>
    <xf numFmtId="0" fontId="2" fillId="0" borderId="3" xfId="1" applyBorder="1" applyAlignment="1">
      <alignment horizontal="center" vertical="top" wrapText="1"/>
    </xf>
    <xf numFmtId="0" fontId="1" fillId="0" borderId="3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top" wrapText="1"/>
    </xf>
    <xf numFmtId="0" fontId="1" fillId="0" borderId="3" xfId="1" applyFont="1" applyBorder="1" applyAlignment="1">
      <alignment horizontal="justify" vertical="center" wrapText="1"/>
    </xf>
    <xf numFmtId="0" fontId="1" fillId="0" borderId="0" xfId="1" applyFont="1" applyAlignment="1">
      <alignment horizontal="center" vertical="top" wrapText="1"/>
    </xf>
    <xf numFmtId="0" fontId="1" fillId="0" borderId="4" xfId="1" applyFont="1" applyBorder="1" applyAlignment="1">
      <alignment horizontal="justify" vertical="center" wrapText="1"/>
    </xf>
    <xf numFmtId="0" fontId="1" fillId="0" borderId="0" xfId="1" applyFont="1" applyAlignment="1">
      <alignment horizontal="justify" vertical="center" wrapText="1"/>
    </xf>
    <xf numFmtId="0" fontId="2" fillId="2" borderId="0" xfId="1" applyFill="1"/>
    <xf numFmtId="2" fontId="3" fillId="7" borderId="0" xfId="1" applyNumberFormat="1" applyFont="1" applyFill="1"/>
    <xf numFmtId="0" fontId="5" fillId="11" borderId="0" xfId="1" applyFont="1" applyFill="1"/>
    <xf numFmtId="0" fontId="2" fillId="3" borderId="0" xfId="1" applyFill="1" applyAlignment="1">
      <alignment horizontal="center" vertical="center"/>
    </xf>
    <xf numFmtId="0" fontId="2" fillId="0" borderId="0" xfId="1" applyAlignment="1">
      <alignment horizontal="center"/>
    </xf>
    <xf numFmtId="0" fontId="6" fillId="0" borderId="1" xfId="1" applyFont="1" applyBorder="1" applyAlignment="1">
      <alignment horizontal="center" vertical="top" wrapText="1"/>
    </xf>
    <xf numFmtId="0" fontId="6" fillId="0" borderId="2" xfId="1" applyFont="1" applyBorder="1" applyAlignment="1">
      <alignment horizontal="center" vertical="top" wrapText="1"/>
    </xf>
    <xf numFmtId="0" fontId="6" fillId="11" borderId="2" xfId="1" applyFont="1" applyFill="1" applyBorder="1" applyAlignment="1">
      <alignment horizontal="center" vertical="top" wrapText="1"/>
    </xf>
    <xf numFmtId="0" fontId="3" fillId="4" borderId="0" xfId="1" applyFont="1" applyFill="1"/>
    <xf numFmtId="0" fontId="6" fillId="0" borderId="3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6" fillId="11" borderId="4" xfId="1" applyFont="1" applyFill="1" applyBorder="1" applyAlignment="1">
      <alignment horizontal="center" vertical="top" wrapText="1"/>
    </xf>
    <xf numFmtId="0" fontId="6" fillId="12" borderId="3" xfId="1" applyFont="1" applyFill="1" applyBorder="1" applyAlignment="1">
      <alignment horizontal="center" vertical="top" wrapText="1"/>
    </xf>
    <xf numFmtId="0" fontId="6" fillId="12" borderId="4" xfId="1" applyFont="1" applyFill="1" applyBorder="1" applyAlignment="1">
      <alignment horizontal="center" vertical="top" wrapText="1"/>
    </xf>
    <xf numFmtId="3" fontId="6" fillId="13" borderId="4" xfId="1" applyNumberFormat="1" applyFont="1" applyFill="1" applyBorder="1" applyAlignment="1">
      <alignment horizontal="center" vertical="top" wrapText="1"/>
    </xf>
    <xf numFmtId="0" fontId="3" fillId="5" borderId="0" xfId="1" applyFont="1" applyFill="1"/>
    <xf numFmtId="0" fontId="6" fillId="14" borderId="3" xfId="1" applyFont="1" applyFill="1" applyBorder="1" applyAlignment="1">
      <alignment horizontal="center" vertical="top" wrapText="1"/>
    </xf>
    <xf numFmtId="0" fontId="6" fillId="14" borderId="4" xfId="1" applyFont="1" applyFill="1" applyBorder="1" applyAlignment="1">
      <alignment horizontal="center" vertical="top" wrapText="1"/>
    </xf>
    <xf numFmtId="0" fontId="3" fillId="12" borderId="0" xfId="1" applyFont="1" applyFill="1"/>
    <xf numFmtId="0" fontId="3" fillId="6" borderId="0" xfId="1" applyFont="1" applyFill="1"/>
    <xf numFmtId="0" fontId="3" fillId="15" borderId="0" xfId="1" applyFont="1" applyFill="1"/>
    <xf numFmtId="2" fontId="3" fillId="0" borderId="0" xfId="1" applyNumberFormat="1" applyFont="1"/>
    <xf numFmtId="0" fontId="8" fillId="0" borderId="5" xfId="1" applyFont="1" applyBorder="1" applyAlignment="1">
      <alignment horizontal="justify" vertical="center" wrapText="1"/>
    </xf>
    <xf numFmtId="0" fontId="8" fillId="0" borderId="6" xfId="1" applyFont="1" applyBorder="1" applyAlignment="1">
      <alignment horizontal="justify" vertical="center" wrapText="1"/>
    </xf>
    <xf numFmtId="0" fontId="8" fillId="0" borderId="7" xfId="1" applyFont="1" applyBorder="1" applyAlignment="1">
      <alignment horizontal="justify" vertical="center" wrapText="1"/>
    </xf>
    <xf numFmtId="0" fontId="8" fillId="0" borderId="8" xfId="1" applyFont="1" applyBorder="1" applyAlignment="1">
      <alignment horizontal="justify" vertical="center" wrapText="1"/>
    </xf>
    <xf numFmtId="0" fontId="2" fillId="0" borderId="8" xfId="1" applyBorder="1" applyAlignment="1">
      <alignment vertical="top" wrapText="1"/>
    </xf>
    <xf numFmtId="0" fontId="2" fillId="0" borderId="3" xfId="1" applyBorder="1" applyAlignment="1">
      <alignment vertical="top" wrapText="1"/>
    </xf>
    <xf numFmtId="0" fontId="2" fillId="0" borderId="4" xfId="1" applyBorder="1" applyAlignment="1">
      <alignment vertical="top" wrapText="1"/>
    </xf>
    <xf numFmtId="0" fontId="8" fillId="0" borderId="4" xfId="1" applyFont="1" applyBorder="1" applyAlignment="1">
      <alignment horizontal="justify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16" borderId="4" xfId="1" applyFont="1" applyFill="1" applyBorder="1" applyAlignment="1">
      <alignment horizontal="center" vertical="center" wrapText="1"/>
    </xf>
    <xf numFmtId="0" fontId="8" fillId="17" borderId="4" xfId="1" applyFont="1" applyFill="1" applyBorder="1" applyAlignment="1">
      <alignment horizontal="center" vertical="center" wrapText="1"/>
    </xf>
    <xf numFmtId="164" fontId="10" fillId="0" borderId="0" xfId="1" applyNumberFormat="1" applyFont="1"/>
    <xf numFmtId="0" fontId="11" fillId="0" borderId="0" xfId="1" applyFont="1"/>
    <xf numFmtId="164" fontId="7" fillId="0" borderId="0" xfId="1" applyNumberFormat="1" applyFont="1"/>
    <xf numFmtId="164" fontId="3" fillId="10" borderId="0" xfId="1" applyNumberFormat="1" applyFont="1" applyFill="1"/>
  </cellXfs>
  <cellStyles count="2">
    <cellStyle name="Normalny" xfId="0" builtinId="0"/>
    <cellStyle name="Normalny 2" xfId="1" xr:uid="{9CDF4348-C3C9-42B3-A4A5-F241640912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Magazyn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'Zad. 1.'!$B$19</c:f>
              <c:numCache>
                <c:formatCode>General</c:formatCode>
                <c:ptCount val="1"/>
                <c:pt idx="0">
                  <c:v>30</c:v>
                </c:pt>
              </c:numCache>
            </c:numRef>
          </c:xVal>
          <c:yVal>
            <c:numRef>
              <c:f>'Zad. 1.'!$C$19</c:f>
              <c:numCache>
                <c:formatCode>General</c:formatCode>
                <c:ptCount val="1"/>
                <c:pt idx="0">
                  <c:v>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972-4971-A68A-71B31FF565E4}"/>
            </c:ext>
          </c:extLst>
        </c:ser>
        <c:ser>
          <c:idx val="1"/>
          <c:order val="1"/>
          <c:tx>
            <c:v>Hurtownie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'Zad. 1.'!$C$6:$C$15</c:f>
              <c:numCache>
                <c:formatCode>General</c:formatCode>
                <c:ptCount val="10"/>
                <c:pt idx="0">
                  <c:v>10</c:v>
                </c:pt>
                <c:pt idx="1">
                  <c:v>39</c:v>
                </c:pt>
                <c:pt idx="2">
                  <c:v>45</c:v>
                </c:pt>
                <c:pt idx="3">
                  <c:v>25</c:v>
                </c:pt>
                <c:pt idx="4">
                  <c:v>15</c:v>
                </c:pt>
                <c:pt idx="5">
                  <c:v>18</c:v>
                </c:pt>
                <c:pt idx="6">
                  <c:v>22</c:v>
                </c:pt>
                <c:pt idx="7">
                  <c:v>35</c:v>
                </c:pt>
                <c:pt idx="8">
                  <c:v>67</c:v>
                </c:pt>
                <c:pt idx="9">
                  <c:v>29</c:v>
                </c:pt>
              </c:numCache>
            </c:numRef>
          </c:xVal>
          <c:yVal>
            <c:numRef>
              <c:f>'Zad. 1.'!$D$6:$D$15</c:f>
              <c:numCache>
                <c:formatCode>General</c:formatCode>
                <c:ptCount val="10"/>
                <c:pt idx="0">
                  <c:v>22</c:v>
                </c:pt>
                <c:pt idx="1">
                  <c:v>44</c:v>
                </c:pt>
                <c:pt idx="2">
                  <c:v>91</c:v>
                </c:pt>
                <c:pt idx="3">
                  <c:v>12</c:v>
                </c:pt>
                <c:pt idx="4">
                  <c:v>68</c:v>
                </c:pt>
                <c:pt idx="5">
                  <c:v>55</c:v>
                </c:pt>
                <c:pt idx="6">
                  <c:v>42</c:v>
                </c:pt>
                <c:pt idx="7">
                  <c:v>31</c:v>
                </c:pt>
                <c:pt idx="8">
                  <c:v>90</c:v>
                </c:pt>
                <c:pt idx="9">
                  <c:v>120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972-4971-A68A-71B31FF565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9864879"/>
        <c:axId val="1570585839"/>
      </c:scatterChart>
      <c:valAx>
        <c:axId val="15598648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70585839"/>
        <c:crosses val="autoZero"/>
        <c:crossBetween val="midCat"/>
      </c:valAx>
      <c:valAx>
        <c:axId val="1570585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5986487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466725</xdr:colOff>
      <xdr:row>1</xdr:row>
      <xdr:rowOff>85725</xdr:rowOff>
    </xdr:from>
    <xdr:to>
      <xdr:col>17</xdr:col>
      <xdr:colOff>304049</xdr:colOff>
      <xdr:row>13</xdr:row>
      <xdr:rowOff>132921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71A66D22-9739-4576-9293-6F6BDC526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86875" y="266700"/>
          <a:ext cx="6009524" cy="3428571"/>
        </a:xfrm>
        <a:prstGeom prst="rect">
          <a:avLst/>
        </a:prstGeom>
      </xdr:spPr>
    </xdr:pic>
    <xdr:clientData/>
  </xdr:twoCellAnchor>
  <xdr:twoCellAnchor>
    <xdr:from>
      <xdr:col>5</xdr:col>
      <xdr:colOff>200025</xdr:colOff>
      <xdr:row>20</xdr:row>
      <xdr:rowOff>9525</xdr:rowOff>
    </xdr:from>
    <xdr:to>
      <xdr:col>11</xdr:col>
      <xdr:colOff>219075</xdr:colOff>
      <xdr:row>35</xdr:row>
      <xdr:rowOff>28575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A87EC527-5706-2846-5A22-5B8DEE7CEB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514349</xdr:colOff>
      <xdr:row>13</xdr:row>
      <xdr:rowOff>1767</xdr:rowOff>
    </xdr:from>
    <xdr:to>
      <xdr:col>15</xdr:col>
      <xdr:colOff>560726</xdr:colOff>
      <xdr:row>35</xdr:row>
      <xdr:rowOff>66018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C422AF8-5712-4190-970F-0979AD85D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8074" y="3097392"/>
          <a:ext cx="7628277" cy="40457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18</xdr:col>
      <xdr:colOff>190500</xdr:colOff>
      <xdr:row>37</xdr:row>
      <xdr:rowOff>113442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E20060E-B3C8-4528-B908-3684ABC56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86700" y="180975"/>
          <a:ext cx="4991100" cy="686666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19</xdr:col>
      <xdr:colOff>27971</xdr:colOff>
      <xdr:row>37</xdr:row>
      <xdr:rowOff>180117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CA48299-17B2-4BFC-9D8C-179962D33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9600" y="180975"/>
          <a:ext cx="4828571" cy="68666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</xdr:colOff>
      <xdr:row>1</xdr:row>
      <xdr:rowOff>38100</xdr:rowOff>
    </xdr:from>
    <xdr:to>
      <xdr:col>20</xdr:col>
      <xdr:colOff>94052</xdr:colOff>
      <xdr:row>13</xdr:row>
      <xdr:rowOff>18775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167DEF9-890A-4CBF-8B9D-ADFD7AAAA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9725" y="219075"/>
          <a:ext cx="9580952" cy="220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228600</xdr:colOff>
      <xdr:row>2</xdr:row>
      <xdr:rowOff>85725</xdr:rowOff>
    </xdr:from>
    <xdr:to>
      <xdr:col>22</xdr:col>
      <xdr:colOff>36924</xdr:colOff>
      <xdr:row>11</xdr:row>
      <xdr:rowOff>18851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6BEC261-5BAD-46E9-A660-8FC0FEDED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0" y="447675"/>
          <a:ext cx="9409524" cy="15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19FE-E2D2-4FE8-ADF6-F769904E3BA1}">
  <dimension ref="B2:J21"/>
  <sheetViews>
    <sheetView tabSelected="1" workbookViewId="0">
      <selection activeCell="D18" sqref="D18"/>
    </sheetView>
  </sheetViews>
  <sheetFormatPr defaultColWidth="9.1328125" defaultRowHeight="13.5"/>
  <cols>
    <col min="1" max="1" width="9.1328125" style="1"/>
    <col min="2" max="2" width="19.265625" style="1" customWidth="1"/>
    <col min="3" max="3" width="18.1328125" style="1" customWidth="1"/>
    <col min="4" max="4" width="16.59765625" style="1" customWidth="1"/>
    <col min="5" max="5" width="26" style="1" customWidth="1"/>
    <col min="6" max="6" width="9.1328125" style="1"/>
    <col min="7" max="7" width="14.265625" style="1" customWidth="1"/>
    <col min="8" max="8" width="17.3984375" style="1" customWidth="1"/>
    <col min="9" max="16384" width="9.1328125" style="1"/>
  </cols>
  <sheetData>
    <row r="2" spans="2:10" ht="13.9" thickBot="1"/>
    <row r="3" spans="2:10" ht="36.75" customHeight="1">
      <c r="B3" s="51" t="s">
        <v>92</v>
      </c>
      <c r="C3" s="52" t="s">
        <v>93</v>
      </c>
      <c r="D3" s="52" t="s">
        <v>93</v>
      </c>
      <c r="E3" s="52" t="s">
        <v>94</v>
      </c>
    </row>
    <row r="4" spans="2:10" ht="20.65">
      <c r="B4" s="53" t="s">
        <v>95</v>
      </c>
      <c r="C4" s="54" t="s">
        <v>96</v>
      </c>
      <c r="D4" s="54" t="s">
        <v>97</v>
      </c>
      <c r="E4" s="55"/>
    </row>
    <row r="5" spans="2:10" ht="18" thickBot="1">
      <c r="B5" s="56"/>
      <c r="C5" s="57"/>
      <c r="D5" s="57"/>
      <c r="E5" s="58" t="s">
        <v>98</v>
      </c>
      <c r="G5" s="4" t="s">
        <v>99</v>
      </c>
      <c r="H5" s="4" t="s">
        <v>100</v>
      </c>
    </row>
    <row r="6" spans="2:10" ht="18" thickBot="1">
      <c r="B6" s="59">
        <v>1</v>
      </c>
      <c r="C6" s="60">
        <v>10</v>
      </c>
      <c r="D6" s="60">
        <v>22</v>
      </c>
      <c r="E6" s="61">
        <v>9</v>
      </c>
      <c r="G6" s="62">
        <f>SQRT(($B$19-C6)^2+($C$19-D6)^2)</f>
        <v>42.059481689626182</v>
      </c>
      <c r="H6" s="62">
        <f>G6^2*E6</f>
        <v>15921</v>
      </c>
    </row>
    <row r="7" spans="2:10" ht="18" thickBot="1">
      <c r="B7" s="59">
        <v>2</v>
      </c>
      <c r="C7" s="60">
        <v>39</v>
      </c>
      <c r="D7" s="60">
        <v>44</v>
      </c>
      <c r="E7" s="61">
        <v>20</v>
      </c>
      <c r="G7" s="62">
        <f t="shared" ref="G7:G15" si="0">SQRT(($B$19-C7)^2+($C$19-D7)^2)</f>
        <v>17.4928556845359</v>
      </c>
      <c r="H7" s="62">
        <f t="shared" ref="H7:H15" si="1">G7^2*E7</f>
        <v>6119.9999999999991</v>
      </c>
    </row>
    <row r="8" spans="2:10" ht="18" thickBot="1">
      <c r="B8" s="59">
        <v>3</v>
      </c>
      <c r="C8" s="60">
        <v>45</v>
      </c>
      <c r="D8" s="60">
        <v>91</v>
      </c>
      <c r="E8" s="61">
        <v>10</v>
      </c>
      <c r="G8" s="62">
        <f t="shared" si="0"/>
        <v>35.341194094144583</v>
      </c>
      <c r="H8" s="62">
        <f t="shared" si="1"/>
        <v>12490</v>
      </c>
    </row>
    <row r="9" spans="2:10" ht="18" thickBot="1">
      <c r="B9" s="59">
        <v>4</v>
      </c>
      <c r="C9" s="60">
        <v>25</v>
      </c>
      <c r="D9" s="60">
        <v>12</v>
      </c>
      <c r="E9" s="61">
        <v>12</v>
      </c>
      <c r="G9" s="62">
        <f t="shared" si="0"/>
        <v>47.265209192385896</v>
      </c>
      <c r="H9" s="62">
        <f t="shared" si="1"/>
        <v>26808</v>
      </c>
    </row>
    <row r="10" spans="2:10" ht="18" thickBot="1">
      <c r="B10" s="59">
        <v>5</v>
      </c>
      <c r="C10" s="60">
        <v>15</v>
      </c>
      <c r="D10" s="60">
        <v>68</v>
      </c>
      <c r="E10" s="61">
        <v>18</v>
      </c>
      <c r="G10" s="62">
        <f t="shared" si="0"/>
        <v>17.4928556845359</v>
      </c>
      <c r="H10" s="62">
        <f t="shared" si="1"/>
        <v>5507.9999999999991</v>
      </c>
    </row>
    <row r="11" spans="2:10" ht="18" thickBot="1">
      <c r="B11" s="59">
        <v>6</v>
      </c>
      <c r="C11" s="60">
        <v>18</v>
      </c>
      <c r="D11" s="60">
        <v>55</v>
      </c>
      <c r="E11" s="61">
        <v>22</v>
      </c>
      <c r="G11" s="62">
        <f t="shared" si="0"/>
        <v>12.649110640673518</v>
      </c>
      <c r="H11" s="62">
        <f t="shared" si="1"/>
        <v>3520.0000000000005</v>
      </c>
    </row>
    <row r="12" spans="2:10" ht="18" thickBot="1">
      <c r="B12" s="59">
        <v>7</v>
      </c>
      <c r="C12" s="60">
        <v>22</v>
      </c>
      <c r="D12" s="60">
        <v>42</v>
      </c>
      <c r="E12" s="61">
        <v>10</v>
      </c>
      <c r="G12" s="62">
        <f t="shared" si="0"/>
        <v>18.788294228055936</v>
      </c>
      <c r="H12" s="62">
        <f t="shared" si="1"/>
        <v>3530</v>
      </c>
    </row>
    <row r="13" spans="2:10" ht="18" thickBot="1">
      <c r="B13" s="59">
        <v>8</v>
      </c>
      <c r="C13" s="60">
        <v>35</v>
      </c>
      <c r="D13" s="60">
        <v>31</v>
      </c>
      <c r="E13" s="61">
        <v>15</v>
      </c>
      <c r="G13" s="62">
        <f t="shared" si="0"/>
        <v>28.442925306655784</v>
      </c>
      <c r="H13" s="62">
        <f t="shared" si="1"/>
        <v>12135</v>
      </c>
    </row>
    <row r="14" spans="2:10" ht="18" thickBot="1">
      <c r="B14" s="59">
        <v>9</v>
      </c>
      <c r="C14" s="60">
        <v>67</v>
      </c>
      <c r="D14" s="60">
        <v>90</v>
      </c>
      <c r="E14" s="61">
        <v>13</v>
      </c>
      <c r="G14" s="62">
        <f t="shared" si="0"/>
        <v>48.270073544588683</v>
      </c>
      <c r="H14" s="62">
        <f t="shared" si="1"/>
        <v>30290.000000000007</v>
      </c>
    </row>
    <row r="15" spans="2:10" ht="18" thickBot="1">
      <c r="B15" s="59">
        <v>10</v>
      </c>
      <c r="C15" s="60">
        <v>29</v>
      </c>
      <c r="D15" s="60">
        <v>120</v>
      </c>
      <c r="E15" s="61">
        <v>17</v>
      </c>
      <c r="G15" s="62">
        <f t="shared" si="0"/>
        <v>61.008196170678573</v>
      </c>
      <c r="H15" s="62">
        <f t="shared" si="1"/>
        <v>63273.999999999993</v>
      </c>
    </row>
    <row r="16" spans="2:10" ht="13.9">
      <c r="H16" s="65">
        <f>SUM(H6:H15)</f>
        <v>179596</v>
      </c>
      <c r="I16" s="63" t="s">
        <v>29</v>
      </c>
      <c r="J16" s="4" t="s">
        <v>101</v>
      </c>
    </row>
    <row r="17" spans="2:8" ht="13.9">
      <c r="B17" s="1" t="s">
        <v>102</v>
      </c>
      <c r="H17" s="4" t="s">
        <v>86</v>
      </c>
    </row>
    <row r="18" spans="2:8" ht="13.9">
      <c r="B18" s="4" t="s">
        <v>103</v>
      </c>
      <c r="C18" s="4" t="s">
        <v>104</v>
      </c>
    </row>
    <row r="19" spans="2:8" ht="13.9">
      <c r="B19" s="5">
        <v>30</v>
      </c>
      <c r="C19" s="5">
        <v>59</v>
      </c>
    </row>
    <row r="21" spans="2:8" ht="14.25">
      <c r="C21" s="6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7B417-0966-438D-8913-A247D82FDF84}">
  <dimension ref="B1:N12"/>
  <sheetViews>
    <sheetView workbookViewId="0">
      <selection activeCell="M12" sqref="M12"/>
    </sheetView>
  </sheetViews>
  <sheetFormatPr defaultColWidth="9.1328125" defaultRowHeight="13.5"/>
  <cols>
    <col min="1" max="1" width="9.1328125" style="1"/>
    <col min="2" max="2" width="14" style="1" customWidth="1"/>
    <col min="3" max="3" width="15" style="1" customWidth="1"/>
    <col min="4" max="4" width="16.1328125" style="1" customWidth="1"/>
    <col min="5" max="5" width="12.1328125" style="1" customWidth="1"/>
    <col min="6" max="6" width="14" style="1" customWidth="1"/>
    <col min="7" max="7" width="17.265625" style="1" customWidth="1"/>
    <col min="8" max="8" width="6.3984375" style="1" customWidth="1"/>
    <col min="9" max="9" width="19.265625" style="1" customWidth="1"/>
    <col min="10" max="10" width="17" style="1" customWidth="1"/>
    <col min="11" max="11" width="9.1328125" style="1"/>
    <col min="12" max="12" width="17.86328125" style="1" customWidth="1"/>
    <col min="13" max="13" width="9.1328125" style="1"/>
    <col min="14" max="14" width="32.1328125" style="1" customWidth="1"/>
    <col min="15" max="16384" width="9.1328125" style="1"/>
  </cols>
  <sheetData>
    <row r="1" spans="2:14" ht="13.9" thickBot="1"/>
    <row r="2" spans="2:14" ht="13.9">
      <c r="B2" s="10" t="s">
        <v>7</v>
      </c>
      <c r="C2" s="11" t="s">
        <v>8</v>
      </c>
      <c r="D2" s="11" t="s">
        <v>8</v>
      </c>
      <c r="E2" s="12" t="s">
        <v>9</v>
      </c>
      <c r="F2" s="12" t="s">
        <v>10</v>
      </c>
      <c r="G2" s="13" t="s">
        <v>11</v>
      </c>
      <c r="H2" s="14"/>
    </row>
    <row r="3" spans="2:14" ht="27.75">
      <c r="B3" s="15" t="s">
        <v>12</v>
      </c>
      <c r="C3" s="16" t="s">
        <v>13</v>
      </c>
      <c r="D3" s="16" t="s">
        <v>14</v>
      </c>
      <c r="E3" s="17" t="s">
        <v>15</v>
      </c>
      <c r="F3" s="17" t="s">
        <v>16</v>
      </c>
      <c r="G3" s="18" t="s">
        <v>17</v>
      </c>
      <c r="H3" s="14"/>
    </row>
    <row r="4" spans="2:14" ht="13.9">
      <c r="B4" s="19"/>
      <c r="C4" s="16"/>
      <c r="D4" s="16"/>
      <c r="E4" s="17" t="s">
        <v>18</v>
      </c>
      <c r="F4" s="17" t="s">
        <v>18</v>
      </c>
      <c r="G4" s="20" t="s">
        <v>19</v>
      </c>
      <c r="H4" s="14"/>
      <c r="I4" s="1" t="s">
        <v>20</v>
      </c>
      <c r="J4" s="21" t="s">
        <v>21</v>
      </c>
      <c r="L4" s="7" t="s">
        <v>22</v>
      </c>
    </row>
    <row r="5" spans="2:14" ht="28.15" thickBot="1">
      <c r="B5" s="22"/>
      <c r="C5" s="23"/>
      <c r="D5" s="23"/>
      <c r="E5" s="24" t="s">
        <v>23</v>
      </c>
      <c r="F5" s="24" t="s">
        <v>24</v>
      </c>
      <c r="G5" s="25" t="s">
        <v>25</v>
      </c>
      <c r="H5" s="26"/>
      <c r="I5" s="1" t="s">
        <v>15</v>
      </c>
      <c r="J5" s="7" t="s">
        <v>26</v>
      </c>
      <c r="L5" s="7" t="s">
        <v>27</v>
      </c>
    </row>
    <row r="6" spans="2:14" ht="14.25" thickBot="1">
      <c r="B6" s="25">
        <v>1</v>
      </c>
      <c r="C6" s="27">
        <v>10</v>
      </c>
      <c r="D6" s="27">
        <v>0.1</v>
      </c>
      <c r="E6" s="27">
        <v>0</v>
      </c>
      <c r="F6" s="27">
        <v>10</v>
      </c>
      <c r="G6" s="25">
        <v>8</v>
      </c>
      <c r="H6" s="28"/>
      <c r="I6" s="5">
        <v>0</v>
      </c>
      <c r="J6" s="1">
        <f>C6*I6-D6*I6^2</f>
        <v>0</v>
      </c>
      <c r="L6" s="1">
        <f>G6*I6</f>
        <v>0</v>
      </c>
    </row>
    <row r="7" spans="2:14" ht="14.25" thickBot="1">
      <c r="B7" s="25">
        <v>2</v>
      </c>
      <c r="C7" s="27">
        <v>25</v>
      </c>
      <c r="D7" s="27">
        <v>0.5</v>
      </c>
      <c r="E7" s="27">
        <v>0</v>
      </c>
      <c r="F7" s="27">
        <v>5</v>
      </c>
      <c r="G7" s="25">
        <v>10</v>
      </c>
      <c r="H7" s="28"/>
      <c r="I7" s="5">
        <v>2</v>
      </c>
      <c r="J7" s="1">
        <f t="shared" ref="J7:J9" si="0">C7*I7-D7*I7^2</f>
        <v>48</v>
      </c>
      <c r="L7" s="1">
        <f t="shared" ref="L7:L10" si="1">G7*I7</f>
        <v>20</v>
      </c>
    </row>
    <row r="8" spans="2:14" ht="14.25" thickBot="1">
      <c r="B8" s="25">
        <v>3</v>
      </c>
      <c r="C8" s="27">
        <v>15</v>
      </c>
      <c r="D8" s="27">
        <v>0.05</v>
      </c>
      <c r="E8" s="27">
        <v>0</v>
      </c>
      <c r="F8" s="27">
        <v>10</v>
      </c>
      <c r="G8" s="25">
        <v>7</v>
      </c>
      <c r="H8" s="28"/>
      <c r="I8" s="5">
        <v>4</v>
      </c>
      <c r="J8" s="1">
        <f t="shared" si="0"/>
        <v>59.2</v>
      </c>
      <c r="L8" s="1">
        <f t="shared" si="1"/>
        <v>28</v>
      </c>
    </row>
    <row r="9" spans="2:14" ht="14.25" thickBot="1">
      <c r="B9" s="25">
        <v>4</v>
      </c>
      <c r="C9" s="27">
        <v>33</v>
      </c>
      <c r="D9" s="27">
        <v>0.8</v>
      </c>
      <c r="E9" s="27">
        <v>0</v>
      </c>
      <c r="F9" s="27">
        <v>5</v>
      </c>
      <c r="G9" s="25">
        <v>12</v>
      </c>
      <c r="H9" s="28"/>
      <c r="I9" s="5">
        <v>5</v>
      </c>
      <c r="J9" s="1">
        <f t="shared" si="0"/>
        <v>145</v>
      </c>
      <c r="L9" s="1">
        <f t="shared" si="1"/>
        <v>60</v>
      </c>
    </row>
    <row r="10" spans="2:14" ht="14.25" thickBot="1">
      <c r="B10" s="25">
        <v>5</v>
      </c>
      <c r="C10" s="27">
        <v>8</v>
      </c>
      <c r="D10" s="27">
        <v>0.3</v>
      </c>
      <c r="E10" s="27">
        <v>2</v>
      </c>
      <c r="F10" s="27">
        <v>10</v>
      </c>
      <c r="G10" s="25">
        <v>6</v>
      </c>
      <c r="H10" s="28"/>
      <c r="I10" s="5">
        <v>2</v>
      </c>
      <c r="J10" s="1">
        <f>C10*I10-D10*I10^2</f>
        <v>14.8</v>
      </c>
      <c r="L10" s="1">
        <f t="shared" si="1"/>
        <v>12</v>
      </c>
      <c r="M10" s="7" t="s">
        <v>2</v>
      </c>
      <c r="N10" s="4" t="s">
        <v>28</v>
      </c>
    </row>
    <row r="11" spans="2:14" ht="13.9">
      <c r="J11" s="30">
        <f>SUM(J6:J10)</f>
        <v>267</v>
      </c>
      <c r="K11" s="7" t="s">
        <v>2</v>
      </c>
      <c r="L11" s="31">
        <f>SUM(L6:L10)</f>
        <v>120</v>
      </c>
      <c r="M11" s="7" t="s">
        <v>106</v>
      </c>
      <c r="N11" s="3">
        <v>120</v>
      </c>
    </row>
    <row r="12" spans="2:14" ht="13.9">
      <c r="J12" s="4" t="s">
        <v>29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4B5F5-3D56-4604-A91B-8700A2AE6A6D}">
  <dimension ref="A2:I21"/>
  <sheetViews>
    <sheetView workbookViewId="0">
      <selection activeCell="I22" sqref="I22"/>
    </sheetView>
  </sheetViews>
  <sheetFormatPr defaultColWidth="9.1328125" defaultRowHeight="13.5"/>
  <cols>
    <col min="1" max="1" width="15.3984375" style="1" customWidth="1"/>
    <col min="2" max="5" width="9.1328125" style="1"/>
    <col min="6" max="6" width="10.73046875" style="1" bestFit="1" customWidth="1"/>
    <col min="7" max="16384" width="9.1328125" style="1"/>
  </cols>
  <sheetData>
    <row r="2" spans="1:9" ht="13.9">
      <c r="C2" s="4" t="s">
        <v>30</v>
      </c>
    </row>
    <row r="3" spans="1:9">
      <c r="C3" s="1" t="s">
        <v>31</v>
      </c>
      <c r="D3" s="1" t="s">
        <v>32</v>
      </c>
      <c r="G3" s="1" t="s">
        <v>33</v>
      </c>
      <c r="H3" s="1" t="s">
        <v>34</v>
      </c>
    </row>
    <row r="4" spans="1:9">
      <c r="B4" s="1" t="s">
        <v>35</v>
      </c>
      <c r="C4" s="32">
        <v>15</v>
      </c>
      <c r="D4" s="32">
        <v>0.2</v>
      </c>
      <c r="F4" s="1" t="s">
        <v>36</v>
      </c>
      <c r="G4" s="32">
        <v>15</v>
      </c>
      <c r="H4" s="32">
        <v>0.1</v>
      </c>
    </row>
    <row r="6" spans="1:9" ht="13.9">
      <c r="A6" s="1" t="s">
        <v>37</v>
      </c>
      <c r="D6" s="4" t="s">
        <v>6</v>
      </c>
      <c r="F6" s="1" t="s">
        <v>38</v>
      </c>
    </row>
    <row r="7" spans="1:9" ht="14.25" thickBot="1">
      <c r="B7" s="33" t="s">
        <v>3</v>
      </c>
      <c r="C7" s="33" t="s">
        <v>4</v>
      </c>
      <c r="D7" s="6" t="s">
        <v>39</v>
      </c>
      <c r="G7" s="33" t="s">
        <v>3</v>
      </c>
      <c r="H7" s="33" t="s">
        <v>4</v>
      </c>
      <c r="I7" s="6" t="s">
        <v>40</v>
      </c>
    </row>
    <row r="8" spans="1:9" ht="14.25" thickBot="1">
      <c r="A8" s="1" t="s">
        <v>41</v>
      </c>
      <c r="B8" s="34">
        <v>5</v>
      </c>
      <c r="C8" s="35">
        <v>60</v>
      </c>
      <c r="D8" s="36">
        <v>500</v>
      </c>
      <c r="F8" s="1" t="s">
        <v>41</v>
      </c>
      <c r="G8" s="5">
        <v>500</v>
      </c>
      <c r="H8" s="5">
        <v>0</v>
      </c>
      <c r="I8" s="37">
        <f>SUM(G8:H8)</f>
        <v>500</v>
      </c>
    </row>
    <row r="9" spans="1:9" ht="14.25" thickBot="1">
      <c r="A9" s="1" t="s">
        <v>42</v>
      </c>
      <c r="B9" s="38">
        <v>40</v>
      </c>
      <c r="C9" s="39">
        <v>60</v>
      </c>
      <c r="D9" s="40">
        <v>80</v>
      </c>
      <c r="F9" s="1" t="s">
        <v>42</v>
      </c>
      <c r="G9" s="5">
        <v>67</v>
      </c>
      <c r="H9" s="5">
        <v>13</v>
      </c>
      <c r="I9" s="37">
        <f t="shared" ref="I9:I13" si="0">SUM(G9:H9)</f>
        <v>80</v>
      </c>
    </row>
    <row r="10" spans="1:9" ht="14.25" thickBot="1">
      <c r="A10" s="1" t="s">
        <v>43</v>
      </c>
      <c r="B10" s="38">
        <v>70</v>
      </c>
      <c r="C10" s="39">
        <v>15</v>
      </c>
      <c r="D10" s="40">
        <v>200</v>
      </c>
      <c r="F10" s="1" t="s">
        <v>43</v>
      </c>
      <c r="G10" s="5">
        <v>0</v>
      </c>
      <c r="H10" s="5">
        <v>200</v>
      </c>
      <c r="I10" s="37">
        <f t="shared" si="0"/>
        <v>200</v>
      </c>
    </row>
    <row r="11" spans="1:9" ht="14.25" thickBot="1">
      <c r="A11" s="1" t="s">
        <v>44</v>
      </c>
      <c r="B11" s="38">
        <v>70</v>
      </c>
      <c r="C11" s="39">
        <v>5</v>
      </c>
      <c r="D11" s="40">
        <v>400</v>
      </c>
      <c r="F11" s="1" t="s">
        <v>44</v>
      </c>
      <c r="G11" s="5">
        <v>0</v>
      </c>
      <c r="H11" s="5">
        <v>400</v>
      </c>
      <c r="I11" s="37">
        <f t="shared" si="0"/>
        <v>400</v>
      </c>
    </row>
    <row r="12" spans="1:9" ht="14.25" thickBot="1">
      <c r="A12" s="1" t="s">
        <v>45</v>
      </c>
      <c r="B12" s="38">
        <v>100</v>
      </c>
      <c r="C12" s="39">
        <v>50</v>
      </c>
      <c r="D12" s="40">
        <v>120</v>
      </c>
      <c r="F12" s="1" t="s">
        <v>45</v>
      </c>
      <c r="G12" s="5">
        <v>0</v>
      </c>
      <c r="H12" s="5">
        <v>120</v>
      </c>
      <c r="I12" s="37">
        <f t="shared" si="0"/>
        <v>120</v>
      </c>
    </row>
    <row r="13" spans="1:9" ht="14.25" thickBot="1">
      <c r="A13" s="1" t="s">
        <v>46</v>
      </c>
      <c r="B13" s="38">
        <v>100</v>
      </c>
      <c r="C13" s="39">
        <v>80</v>
      </c>
      <c r="D13" s="40">
        <v>300</v>
      </c>
      <c r="F13" s="1" t="s">
        <v>46</v>
      </c>
      <c r="G13" s="5">
        <v>0</v>
      </c>
      <c r="H13" s="5">
        <v>300</v>
      </c>
      <c r="I13" s="37">
        <f t="shared" si="0"/>
        <v>300</v>
      </c>
    </row>
    <row r="14" spans="1:9" ht="14.25" thickBot="1">
      <c r="A14" s="4" t="s">
        <v>47</v>
      </c>
      <c r="B14" s="41">
        <v>700</v>
      </c>
      <c r="C14" s="42">
        <v>1500</v>
      </c>
      <c r="D14" s="43">
        <f>SUM(D8:D13)</f>
        <v>1600</v>
      </c>
      <c r="F14" s="4" t="s">
        <v>40</v>
      </c>
      <c r="G14" s="44">
        <f>SUM(G8:G13)</f>
        <v>567</v>
      </c>
      <c r="H14" s="44">
        <f>SUM(H8:H13)</f>
        <v>1033</v>
      </c>
    </row>
    <row r="15" spans="1:9" ht="13.9">
      <c r="A15" s="4" t="s">
        <v>48</v>
      </c>
    </row>
    <row r="16" spans="1:9" ht="13.9">
      <c r="A16" s="4" t="s">
        <v>49</v>
      </c>
    </row>
    <row r="17" spans="1:6" ht="13.9">
      <c r="A17" s="4" t="s">
        <v>50</v>
      </c>
      <c r="F17" s="4" t="s">
        <v>51</v>
      </c>
    </row>
    <row r="18" spans="1:6" ht="13.9">
      <c r="E18" s="4" t="s">
        <v>52</v>
      </c>
      <c r="F18" s="30">
        <f>SUM(F19:F21)</f>
        <v>235966.7</v>
      </c>
    </row>
    <row r="19" spans="1:6" ht="13.9">
      <c r="C19" s="1" t="s">
        <v>91</v>
      </c>
      <c r="E19" s="1" t="s">
        <v>87</v>
      </c>
      <c r="F19" s="50">
        <f>SUMPRODUCT(B8:C13,G8:H13)</f>
        <v>40960</v>
      </c>
    </row>
    <row r="20" spans="1:6" ht="13.9">
      <c r="C20" s="1" t="s">
        <v>90</v>
      </c>
      <c r="E20" s="1" t="s">
        <v>88</v>
      </c>
      <c r="F20" s="50">
        <f>$C$4*$G$14+$D$4*$G$14^2</f>
        <v>72802.8</v>
      </c>
    </row>
    <row r="21" spans="1:6" ht="13.9">
      <c r="C21" s="1" t="s">
        <v>89</v>
      </c>
      <c r="E21" s="1" t="s">
        <v>105</v>
      </c>
      <c r="F21" s="50">
        <f>$G$4*$H$14+$H$4*$H$14^2</f>
        <v>122203.90000000001</v>
      </c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15D3D-7CC5-49B6-B06E-6DAECDFD9B88}">
  <dimension ref="A3:I18"/>
  <sheetViews>
    <sheetView workbookViewId="0">
      <selection activeCell="H28" sqref="H28"/>
    </sheetView>
  </sheetViews>
  <sheetFormatPr defaultColWidth="9.1328125" defaultRowHeight="13.5"/>
  <cols>
    <col min="1" max="5" width="9.1328125" style="1"/>
    <col min="6" max="6" width="10.73046875" style="1" bestFit="1" customWidth="1"/>
    <col min="7" max="16384" width="9.1328125" style="1"/>
  </cols>
  <sheetData>
    <row r="3" spans="1:9">
      <c r="C3" s="1" t="s">
        <v>53</v>
      </c>
      <c r="D3" s="1" t="s">
        <v>54</v>
      </c>
      <c r="G3" s="1" t="s">
        <v>55</v>
      </c>
      <c r="H3" s="1" t="s">
        <v>56</v>
      </c>
    </row>
    <row r="4" spans="1:9">
      <c r="B4" s="1" t="s">
        <v>35</v>
      </c>
      <c r="C4" s="1">
        <v>10</v>
      </c>
      <c r="D4" s="1">
        <v>0.2</v>
      </c>
      <c r="F4" s="1" t="s">
        <v>35</v>
      </c>
      <c r="G4" s="1">
        <v>10</v>
      </c>
      <c r="H4" s="1">
        <v>0.1</v>
      </c>
    </row>
    <row r="6" spans="1:9">
      <c r="A6" s="1" t="s">
        <v>37</v>
      </c>
      <c r="F6" s="1" t="s">
        <v>38</v>
      </c>
    </row>
    <row r="7" spans="1:9" ht="14.25" thickBot="1">
      <c r="B7" s="33" t="s">
        <v>3</v>
      </c>
      <c r="C7" s="33" t="s">
        <v>4</v>
      </c>
      <c r="D7" s="33" t="s">
        <v>39</v>
      </c>
      <c r="G7" s="33" t="s">
        <v>3</v>
      </c>
      <c r="H7" s="33" t="s">
        <v>4</v>
      </c>
      <c r="I7" s="6" t="s">
        <v>40</v>
      </c>
    </row>
    <row r="8" spans="1:9" ht="14.25" thickBot="1">
      <c r="A8" s="1" t="s">
        <v>41</v>
      </c>
      <c r="B8" s="34">
        <v>5</v>
      </c>
      <c r="C8" s="35">
        <v>60</v>
      </c>
      <c r="D8" s="36">
        <v>500</v>
      </c>
      <c r="F8" s="1" t="s">
        <v>41</v>
      </c>
      <c r="G8" s="29">
        <v>500</v>
      </c>
      <c r="H8" s="29">
        <v>0</v>
      </c>
      <c r="I8" s="37">
        <f>SUM(G8:H8)</f>
        <v>500</v>
      </c>
    </row>
    <row r="9" spans="1:9" ht="14.25" thickBot="1">
      <c r="A9" s="1" t="s">
        <v>42</v>
      </c>
      <c r="B9" s="38">
        <v>40</v>
      </c>
      <c r="C9" s="39">
        <v>60</v>
      </c>
      <c r="D9" s="40">
        <v>80</v>
      </c>
      <c r="F9" s="1" t="s">
        <v>42</v>
      </c>
      <c r="G9" s="29">
        <v>2</v>
      </c>
      <c r="H9" s="29">
        <v>78</v>
      </c>
      <c r="I9" s="37">
        <f t="shared" ref="I9:I13" si="0">SUM(G9:H9)</f>
        <v>80</v>
      </c>
    </row>
    <row r="10" spans="1:9" ht="14.25" thickBot="1">
      <c r="A10" s="1" t="s">
        <v>43</v>
      </c>
      <c r="B10" s="38">
        <v>70</v>
      </c>
      <c r="C10" s="39">
        <v>15</v>
      </c>
      <c r="D10" s="40">
        <v>200</v>
      </c>
      <c r="F10" s="1" t="s">
        <v>43</v>
      </c>
      <c r="G10" s="29">
        <v>0</v>
      </c>
      <c r="H10" s="29">
        <v>200</v>
      </c>
      <c r="I10" s="37">
        <f t="shared" si="0"/>
        <v>200</v>
      </c>
    </row>
    <row r="11" spans="1:9" ht="14.25" thickBot="1">
      <c r="A11" s="1" t="s">
        <v>44</v>
      </c>
      <c r="B11" s="38">
        <v>70</v>
      </c>
      <c r="C11" s="39">
        <v>5</v>
      </c>
      <c r="D11" s="40">
        <v>400</v>
      </c>
      <c r="F11" s="1" t="s">
        <v>44</v>
      </c>
      <c r="G11" s="29">
        <v>0</v>
      </c>
      <c r="H11" s="29">
        <v>400</v>
      </c>
      <c r="I11" s="37">
        <f t="shared" si="0"/>
        <v>400</v>
      </c>
    </row>
    <row r="12" spans="1:9" ht="14.25" thickBot="1">
      <c r="A12" s="1" t="s">
        <v>45</v>
      </c>
      <c r="B12" s="38">
        <v>100</v>
      </c>
      <c r="C12" s="39">
        <v>50</v>
      </c>
      <c r="D12" s="40">
        <v>120</v>
      </c>
      <c r="F12" s="1" t="s">
        <v>45</v>
      </c>
      <c r="G12" s="29">
        <v>0</v>
      </c>
      <c r="H12" s="29">
        <v>120</v>
      </c>
      <c r="I12" s="37">
        <f t="shared" si="0"/>
        <v>120</v>
      </c>
    </row>
    <row r="13" spans="1:9" ht="14.25" thickBot="1">
      <c r="A13" s="1" t="s">
        <v>46</v>
      </c>
      <c r="B13" s="38">
        <v>80</v>
      </c>
      <c r="C13" s="39">
        <v>100</v>
      </c>
      <c r="D13" s="40">
        <v>300</v>
      </c>
      <c r="F13" s="1" t="s">
        <v>46</v>
      </c>
      <c r="G13" s="29">
        <v>65</v>
      </c>
      <c r="H13" s="29">
        <v>235</v>
      </c>
      <c r="I13" s="37">
        <f t="shared" si="0"/>
        <v>300</v>
      </c>
    </row>
    <row r="14" spans="1:9" ht="14.25" thickBot="1">
      <c r="A14" s="1" t="s">
        <v>47</v>
      </c>
      <c r="B14" s="45">
        <v>1000</v>
      </c>
      <c r="C14" s="46">
        <v>1500</v>
      </c>
      <c r="D14" s="43">
        <f>SUM(D8:D13)</f>
        <v>1600</v>
      </c>
      <c r="F14" s="4" t="s">
        <v>40</v>
      </c>
      <c r="G14" s="44">
        <f>SUM(G8:G13)</f>
        <v>567</v>
      </c>
      <c r="H14" s="44">
        <f>SUM(H8:H13)</f>
        <v>1033</v>
      </c>
    </row>
    <row r="17" spans="5:6" ht="13.9">
      <c r="F17" s="4" t="s">
        <v>51</v>
      </c>
    </row>
    <row r="18" spans="5:6" ht="13.9">
      <c r="E18" s="4" t="s">
        <v>52</v>
      </c>
      <c r="F18" s="30">
        <f>SUMPRODUCT(B8:C13,G8:H13)+$C$4*$G$14+$D$4*$G$14^2+$G$4*$H$14+$H$4*$H$14^2</f>
        <v>233966.7</v>
      </c>
    </row>
  </sheetData>
  <pageMargins left="0.7" right="0.7" top="0.75" bottom="0.75" header="0.3" footer="0.3"/>
  <pageSetup paperSize="9" orientation="portrait" horizontalDpi="300" verticalDpi="0" copies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22A0B-A859-48FB-A7CD-8104DAAD5520}">
  <dimension ref="A3:E25"/>
  <sheetViews>
    <sheetView workbookViewId="0">
      <selection activeCell="C4" sqref="C4:C5"/>
    </sheetView>
  </sheetViews>
  <sheetFormatPr defaultColWidth="9.1328125" defaultRowHeight="13.5"/>
  <cols>
    <col min="1" max="1" width="25.1328125" style="1" customWidth="1"/>
    <col min="2" max="2" width="13" style="1" customWidth="1"/>
    <col min="3" max="3" width="9.1328125" style="1"/>
    <col min="4" max="4" width="10.59765625" style="1" bestFit="1" customWidth="1"/>
    <col min="5" max="16384" width="9.1328125" style="1"/>
  </cols>
  <sheetData>
    <row r="3" spans="1:4">
      <c r="B3" s="1" t="s">
        <v>0</v>
      </c>
    </row>
    <row r="4" spans="1:4" ht="13.9">
      <c r="B4" s="1" t="s">
        <v>57</v>
      </c>
      <c r="C4" s="5">
        <v>60.000001187509731</v>
      </c>
      <c r="D4" s="8" t="s">
        <v>58</v>
      </c>
    </row>
    <row r="5" spans="1:4" ht="13.9">
      <c r="B5" s="1" t="s">
        <v>59</v>
      </c>
      <c r="C5" s="5">
        <v>179.99999812498055</v>
      </c>
      <c r="D5" s="8" t="s">
        <v>58</v>
      </c>
    </row>
    <row r="8" spans="1:4">
      <c r="B8" s="1" t="s">
        <v>1</v>
      </c>
    </row>
    <row r="9" spans="1:4">
      <c r="B9" s="1" t="s">
        <v>60</v>
      </c>
    </row>
    <row r="10" spans="1:4" ht="13.9">
      <c r="B10" s="1" t="s">
        <v>61</v>
      </c>
      <c r="C10" s="47">
        <v>100</v>
      </c>
    </row>
    <row r="11" spans="1:4" ht="13.9">
      <c r="B11" s="1" t="s">
        <v>62</v>
      </c>
      <c r="C11" s="47">
        <v>0.4</v>
      </c>
    </row>
    <row r="12" spans="1:4" ht="13.9">
      <c r="B12" s="1" t="s">
        <v>63</v>
      </c>
      <c r="C12" s="47">
        <v>0.6</v>
      </c>
    </row>
    <row r="14" spans="1:4">
      <c r="B14" s="1" t="s">
        <v>64</v>
      </c>
    </row>
    <row r="15" spans="1:4" ht="13.9">
      <c r="A15" s="1" t="s">
        <v>65</v>
      </c>
      <c r="B15" s="1" t="s">
        <v>66</v>
      </c>
      <c r="C15" s="9">
        <v>4</v>
      </c>
    </row>
    <row r="16" spans="1:4" ht="13.9">
      <c r="A16" s="1" t="s">
        <v>67</v>
      </c>
      <c r="B16" s="1" t="s">
        <v>68</v>
      </c>
      <c r="C16" s="9">
        <v>2</v>
      </c>
    </row>
    <row r="18" spans="2:5">
      <c r="B18" s="1" t="s">
        <v>69</v>
      </c>
    </row>
    <row r="19" spans="2:5" ht="13.9">
      <c r="B19" s="1" t="s">
        <v>70</v>
      </c>
      <c r="C19" s="48">
        <v>600</v>
      </c>
    </row>
    <row r="21" spans="2:5">
      <c r="B21" s="1" t="s">
        <v>71</v>
      </c>
    </row>
    <row r="22" spans="2:5" ht="13.9">
      <c r="B22" s="1" t="s">
        <v>72</v>
      </c>
      <c r="C22" s="37">
        <f>C10*C4^C11*C5^C12</f>
        <v>11599.092288922391</v>
      </c>
      <c r="D22" s="4" t="s">
        <v>73</v>
      </c>
    </row>
    <row r="24" spans="2:5">
      <c r="B24" s="1" t="s">
        <v>74</v>
      </c>
    </row>
    <row r="25" spans="2:5" ht="13.9">
      <c r="B25" s="1" t="s">
        <v>75</v>
      </c>
      <c r="C25" s="2">
        <f>C15*C4+C16*C5</f>
        <v>600.000001</v>
      </c>
      <c r="D25" s="7" t="s">
        <v>5</v>
      </c>
      <c r="E25" s="49">
        <f>C19</f>
        <v>600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DF63-C02B-4EB6-BC2A-4FA65B9A15D4}">
  <dimension ref="B3:F16"/>
  <sheetViews>
    <sheetView workbookViewId="0">
      <selection activeCell="D22" sqref="D22"/>
    </sheetView>
  </sheetViews>
  <sheetFormatPr defaultColWidth="9.1328125" defaultRowHeight="13.5"/>
  <cols>
    <col min="1" max="16384" width="9.1328125" style="1"/>
  </cols>
  <sheetData>
    <row r="3" spans="2:6">
      <c r="C3" s="1" t="s">
        <v>76</v>
      </c>
    </row>
    <row r="4" spans="2:6" ht="13.9">
      <c r="B4" s="1" t="s">
        <v>77</v>
      </c>
      <c r="C4" s="1" t="s">
        <v>78</v>
      </c>
      <c r="D4" s="5">
        <v>9.000000015625</v>
      </c>
      <c r="E4" s="8" t="s">
        <v>79</v>
      </c>
    </row>
    <row r="5" spans="2:6" ht="13.9">
      <c r="B5" s="1" t="s">
        <v>80</v>
      </c>
      <c r="C5" s="1" t="s">
        <v>81</v>
      </c>
      <c r="D5" s="5">
        <v>6.9999999843750009</v>
      </c>
      <c r="E5" s="8" t="s">
        <v>79</v>
      </c>
    </row>
    <row r="9" spans="2:6">
      <c r="C9" s="1" t="s">
        <v>82</v>
      </c>
    </row>
    <row r="10" spans="2:6" ht="13.9">
      <c r="C10" s="1" t="s">
        <v>83</v>
      </c>
      <c r="D10" s="48">
        <v>16</v>
      </c>
    </row>
    <row r="12" spans="2:6">
      <c r="C12" s="1" t="s">
        <v>84</v>
      </c>
    </row>
    <row r="13" spans="2:6" ht="13.9">
      <c r="C13" s="1" t="s">
        <v>85</v>
      </c>
      <c r="D13" s="37">
        <f>5*D4^2-8*D4*D5+7*D5^2-12*D4-4*D5+81</f>
        <v>188.99999999999991</v>
      </c>
      <c r="E13" s="4" t="s">
        <v>86</v>
      </c>
    </row>
    <row r="15" spans="2:6">
      <c r="C15" s="1" t="s">
        <v>74</v>
      </c>
    </row>
    <row r="16" spans="2:6" ht="13.9">
      <c r="C16" s="1" t="s">
        <v>75</v>
      </c>
      <c r="D16" s="2">
        <f>D4+D5</f>
        <v>16</v>
      </c>
      <c r="E16" s="7" t="s">
        <v>5</v>
      </c>
      <c r="F16" s="49">
        <f>D10</f>
        <v>16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1.</vt:lpstr>
      <vt:lpstr>Zad. 2.</vt:lpstr>
      <vt:lpstr>Zad. 3. (v1)</vt:lpstr>
      <vt:lpstr>Zad. 3. (v2)</vt:lpstr>
      <vt:lpstr>Zad. 4.</vt:lpstr>
      <vt:lpstr>Zad. 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2020-09-30T08:44:14Z</dcterms:created>
  <dcterms:modified xsi:type="dcterms:W3CDTF">2025-11-26T10:35:42Z</dcterms:modified>
</cp:coreProperties>
</file>