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I:\OPL 2025\Laboratorium\"/>
    </mc:Choice>
  </mc:AlternateContent>
  <xr:revisionPtr revIDLastSave="0" documentId="8_{F2945208-BAB9-443C-ADAF-41C0C873A691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Zad. 1." sheetId="1" r:id="rId1"/>
    <sheet name="Zad. 2. a)" sheetId="2" r:id="rId2"/>
    <sheet name="Zad. 2. b)" sheetId="3" r:id="rId3"/>
    <sheet name="Zad. 3." sheetId="5" r:id="rId4"/>
    <sheet name="Zad. 4." sheetId="6" r:id="rId5"/>
    <sheet name="Zad. 5." sheetId="4" r:id="rId6"/>
    <sheet name="Zad. 6a" sheetId="8" r:id="rId7"/>
    <sheet name="Zad. 6b" sheetId="9" r:id="rId8"/>
  </sheets>
  <definedNames>
    <definedName name="solver_adj" localSheetId="0" hidden="1">'Zad. 1.'!$D$4:$H$6</definedName>
    <definedName name="solver_adj" localSheetId="1" hidden="1">'Zad. 2. a)'!$D$4:$I$6</definedName>
    <definedName name="solver_adj" localSheetId="2" hidden="1">'Zad. 2. b)'!$D$4:$I$6</definedName>
    <definedName name="solver_adj" localSheetId="3" hidden="1">'Zad. 3.'!$O$16:$R$18</definedName>
    <definedName name="solver_adj" localSheetId="4" hidden="1">'Zad. 4.'!$L$9:$N$10</definedName>
    <definedName name="solver_adj" localSheetId="5" hidden="1">'Zad. 5.'!$C$19:$F$21</definedName>
    <definedName name="solver_adj" localSheetId="6" hidden="1">'Zad. 6a'!$N$5:$R$7</definedName>
    <definedName name="solver_adj" localSheetId="7" hidden="1">'Zad. 6b'!$N$5:$R$7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cvg" localSheetId="7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drv" localSheetId="7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5" hidden="1">2</definedName>
    <definedName name="solver_eng" localSheetId="6" hidden="1">2</definedName>
    <definedName name="solver_eng" localSheetId="7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est" localSheetId="7" hidden="1">1</definedName>
    <definedName name="solver_itr" localSheetId="0" hidden="1">100</definedName>
    <definedName name="solver_itr" localSheetId="1" hidden="1">2147483647</definedName>
    <definedName name="solver_itr" localSheetId="2" hidden="1">100</definedName>
    <definedName name="solver_itr" localSheetId="3" hidden="1">100</definedName>
    <definedName name="solver_itr" localSheetId="4" hidden="1">100</definedName>
    <definedName name="solver_itr" localSheetId="5" hidden="1">2147483647</definedName>
    <definedName name="solver_itr" localSheetId="6" hidden="1">100</definedName>
    <definedName name="solver_itr" localSheetId="7" hidden="1">2147483647</definedName>
    <definedName name="solver_lhs1" localSheetId="0" hidden="1">'Zad. 1.'!$C$4</definedName>
    <definedName name="solver_lhs1" localSheetId="1" hidden="1">'Zad. 2. a)'!$C$4:$C$6</definedName>
    <definedName name="solver_lhs1" localSheetId="2" hidden="1">'Zad. 2. b)'!$C$4</definedName>
    <definedName name="solver_lhs1" localSheetId="3" hidden="1">'Zad. 3.'!$M$16:$M$18</definedName>
    <definedName name="solver_lhs1" localSheetId="4" hidden="1">'Zad. 4.'!$O$9</definedName>
    <definedName name="solver_lhs1" localSheetId="5" hidden="1">'Zad. 5.'!$C$23:$F$23</definedName>
    <definedName name="solver_lhs1" localSheetId="6" hidden="1">'Zad. 6a'!$N$5</definedName>
    <definedName name="solver_lhs1" localSheetId="7" hidden="1">'Zad. 6b'!$N$8:$R$8</definedName>
    <definedName name="solver_lhs10" localSheetId="6" hidden="1">'Zad. 6a'!$Q$8</definedName>
    <definedName name="solver_lhs10" localSheetId="7" hidden="1">'Zad. 6b'!$S$5</definedName>
    <definedName name="solver_lhs11" localSheetId="6" hidden="1">'Zad. 6a'!$Q$8</definedName>
    <definedName name="solver_lhs11" localSheetId="7" hidden="1">'Zad. 6b'!$S$7</definedName>
    <definedName name="solver_lhs12" localSheetId="6" hidden="1">'Zad. 6a'!$Q$8</definedName>
    <definedName name="solver_lhs12" localSheetId="7" hidden="1">'Zad. 6b'!$S$6</definedName>
    <definedName name="solver_lhs2" localSheetId="0" hidden="1">'Zad. 1.'!$C$5</definedName>
    <definedName name="solver_lhs2" localSheetId="1" hidden="1">'Zad. 2. a)'!$D$10:$I$10</definedName>
    <definedName name="solver_lhs2" localSheetId="2" hidden="1">'Zad. 2. b)'!$C$5</definedName>
    <definedName name="solver_lhs2" localSheetId="3" hidden="1">'Zad. 3.'!$O$20:$R$20</definedName>
    <definedName name="solver_lhs2" localSheetId="4" hidden="1">'Zad. 4.'!$O$10</definedName>
    <definedName name="solver_lhs2" localSheetId="5" hidden="1">'Zad. 5.'!$H$19:$H$21</definedName>
    <definedName name="solver_lhs2" localSheetId="6" hidden="1">'Zad. 6a'!$N$8:$R$8</definedName>
    <definedName name="solver_lhs2" localSheetId="7" hidden="1">'Zad. 6b'!$S$5:$S$7</definedName>
    <definedName name="solver_lhs3" localSheetId="0" hidden="1">'Zad. 1.'!$C$6</definedName>
    <definedName name="solver_lhs3" localSheetId="1" hidden="1">'Zad. 2. a)'!$C$6</definedName>
    <definedName name="solver_lhs3" localSheetId="2" hidden="1">'Zad. 2. b)'!$C$6</definedName>
    <definedName name="solver_lhs3" localSheetId="4" hidden="1">'Zad. 4.'!$L$11</definedName>
    <definedName name="solver_lhs3" localSheetId="6" hidden="1">'Zad. 6a'!$O$5</definedName>
    <definedName name="solver_lhs3" localSheetId="7" hidden="1">'Zad. 6b'!$Q$8</definedName>
    <definedName name="solver_lhs4" localSheetId="0" hidden="1">'Zad. 1.'!$D$10</definedName>
    <definedName name="solver_lhs4" localSheetId="1" hidden="1">'Zad. 2. a)'!$D$10</definedName>
    <definedName name="solver_lhs4" localSheetId="2" hidden="1">'Zad. 2. b)'!$D$10</definedName>
    <definedName name="solver_lhs4" localSheetId="4" hidden="1">'Zad. 4.'!$M$11</definedName>
    <definedName name="solver_lhs4" localSheetId="6" hidden="1">'Zad. 6a'!$P$5</definedName>
    <definedName name="solver_lhs4" localSheetId="7" hidden="1">'Zad. 6b'!$O$5</definedName>
    <definedName name="solver_lhs5" localSheetId="0" hidden="1">'Zad. 1.'!$E$10</definedName>
    <definedName name="solver_lhs5" localSheetId="1" hidden="1">'Zad. 2. a)'!$E$10</definedName>
    <definedName name="solver_lhs5" localSheetId="2" hidden="1">'Zad. 2. b)'!$E$10</definedName>
    <definedName name="solver_lhs5" localSheetId="4" hidden="1">'Zad. 4.'!$N$11</definedName>
    <definedName name="solver_lhs5" localSheetId="6" hidden="1">'Zad. 6a'!$P$6</definedName>
    <definedName name="solver_lhs5" localSheetId="7" hidden="1">'Zad. 6b'!$R$8</definedName>
    <definedName name="solver_lhs6" localSheetId="0" hidden="1">'Zad. 1.'!$F$10</definedName>
    <definedName name="solver_lhs6" localSheetId="1" hidden="1">'Zad. 2. a)'!$F$10</definedName>
    <definedName name="solver_lhs6" localSheetId="2" hidden="1">'Zad. 2. b)'!$F$10</definedName>
    <definedName name="solver_lhs6" localSheetId="6" hidden="1">'Zad. 6a'!$S$5:$S$7</definedName>
    <definedName name="solver_lhs6" localSheetId="7" hidden="1">'Zad. 6b'!$P$8</definedName>
    <definedName name="solver_lhs7" localSheetId="0" hidden="1">'Zad. 1.'!$G$10</definedName>
    <definedName name="solver_lhs7" localSheetId="1" hidden="1">'Zad. 2. a)'!$G$10</definedName>
    <definedName name="solver_lhs7" localSheetId="2" hidden="1">'Zad. 2. b)'!$G$10</definedName>
    <definedName name="solver_lhs7" localSheetId="6" hidden="1">'Zad. 6a'!$Q$8</definedName>
    <definedName name="solver_lhs7" localSheetId="7" hidden="1">'Zad. 6b'!$O$8</definedName>
    <definedName name="solver_lhs8" localSheetId="0" hidden="1">'Zad. 1.'!$H$10</definedName>
    <definedName name="solver_lhs8" localSheetId="1" hidden="1">'Zad. 2. a)'!$H$10</definedName>
    <definedName name="solver_lhs8" localSheetId="2" hidden="1">'Zad. 2. b)'!$H$10</definedName>
    <definedName name="solver_lhs8" localSheetId="6" hidden="1">'Zad. 6a'!$Q$8</definedName>
    <definedName name="solver_lhs8" localSheetId="7" hidden="1">'Zad. 6b'!$P$5</definedName>
    <definedName name="solver_lhs9" localSheetId="1" hidden="1">'Zad. 2. a)'!$I$10</definedName>
    <definedName name="solver_lhs9" localSheetId="2" hidden="1">'Zad. 2. b)'!$I$10</definedName>
    <definedName name="solver_lhs9" localSheetId="6" hidden="1">'Zad. 6a'!$Q$8</definedName>
    <definedName name="solver_lhs9" localSheetId="7" hidden="1">'Zad. 6b'!$N$8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lin" localSheetId="3" hidden="1">1</definedName>
    <definedName name="solver_lin" localSheetId="4" hidden="1">1</definedName>
    <definedName name="solver_lin" localSheetId="6" hidden="1">1</definedName>
    <definedName name="solver_lin" localSheetId="7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5" hidden="1">2147483647</definedName>
    <definedName name="solver_mip" localSheetId="6" hidden="1">2147483647</definedName>
    <definedName name="solver_mip" localSheetId="7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5" hidden="1">30</definedName>
    <definedName name="solver_mni" localSheetId="6" hidden="1">30</definedName>
    <definedName name="solver_mni" localSheetId="7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5" hidden="1">0.075</definedName>
    <definedName name="solver_mrt" localSheetId="6" hidden="1">0.075</definedName>
    <definedName name="solver_mrt" localSheetId="7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5" hidden="1">2</definedName>
    <definedName name="solver_msl" localSheetId="6" hidden="1">2</definedName>
    <definedName name="solver_msl" localSheetId="7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eg" localSheetId="7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5" hidden="1">2147483647</definedName>
    <definedName name="solver_nod" localSheetId="6" hidden="1">2147483647</definedName>
    <definedName name="solver_nod" localSheetId="7" hidden="1">2147483647</definedName>
    <definedName name="solver_num" localSheetId="0" hidden="1">8</definedName>
    <definedName name="solver_num" localSheetId="1" hidden="1">2</definedName>
    <definedName name="solver_num" localSheetId="2" hidden="1">9</definedName>
    <definedName name="solver_num" localSheetId="3" hidden="1">2</definedName>
    <definedName name="solver_num" localSheetId="4" hidden="1">5</definedName>
    <definedName name="solver_num" localSheetId="5" hidden="1">2</definedName>
    <definedName name="solver_num" localSheetId="6" hidden="1">6</definedName>
    <definedName name="solver_num" localSheetId="7" hidden="1">2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nwt" localSheetId="7" hidden="1">1</definedName>
    <definedName name="solver_opt" localSheetId="0" hidden="1">'Zad. 1.'!$I$18</definedName>
    <definedName name="solver_opt" localSheetId="1" hidden="1">'Zad. 2. a)'!$I$4</definedName>
    <definedName name="solver_opt" localSheetId="2" hidden="1">'Zad. 2. b)'!$J$18</definedName>
    <definedName name="solver_opt" localSheetId="3" hidden="1">'Zad. 3.'!$T$27</definedName>
    <definedName name="solver_opt" localSheetId="4" hidden="1">'Zad. 4.'!$O$14</definedName>
    <definedName name="solver_opt" localSheetId="5" hidden="1">'Zad. 5.'!$B$25</definedName>
    <definedName name="solver_opt" localSheetId="6" hidden="1">'Zad. 6a'!$S$17</definedName>
    <definedName name="solver_opt" localSheetId="7" hidden="1">'Zad. 6b'!$S$17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pre" localSheetId="7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5" hidden="1">1</definedName>
    <definedName name="solver_rbv" localSheetId="6" hidden="1">1</definedName>
    <definedName name="solver_rbv" localSheetId="7" hidden="1">1</definedName>
    <definedName name="solver_rel1" localSheetId="0" hidden="1">2</definedName>
    <definedName name="solver_rel1" localSheetId="1" hidden="1">2</definedName>
    <definedName name="solver_rel1" localSheetId="2" hidden="1">2</definedName>
    <definedName name="solver_rel1" localSheetId="3" hidden="1">2</definedName>
    <definedName name="solver_rel1" localSheetId="4" hidden="1">1</definedName>
    <definedName name="solver_rel1" localSheetId="5" hidden="1">2</definedName>
    <definedName name="solver_rel1" localSheetId="6" hidden="1">3</definedName>
    <definedName name="solver_rel1" localSheetId="7" hidden="1">2</definedName>
    <definedName name="solver_rel10" localSheetId="6" hidden="1">2</definedName>
    <definedName name="solver_rel10" localSheetId="7" hidden="1">2</definedName>
    <definedName name="solver_rel11" localSheetId="6" hidden="1">2</definedName>
    <definedName name="solver_rel11" localSheetId="7" hidden="1">2</definedName>
    <definedName name="solver_rel12" localSheetId="6" hidden="1">2</definedName>
    <definedName name="solver_rel12" localSheetId="7" hidden="1">2</definedName>
    <definedName name="solver_rel2" localSheetId="0" hidden="1">2</definedName>
    <definedName name="solver_rel2" localSheetId="1" hidden="1">2</definedName>
    <definedName name="solver_rel2" localSheetId="2" hidden="1">2</definedName>
    <definedName name="solver_rel2" localSheetId="3" hidden="1">2</definedName>
    <definedName name="solver_rel2" localSheetId="4" hidden="1">1</definedName>
    <definedName name="solver_rel2" localSheetId="5" hidden="1">2</definedName>
    <definedName name="solver_rel2" localSheetId="6" hidden="1">2</definedName>
    <definedName name="solver_rel2" localSheetId="7" hidden="1">2</definedName>
    <definedName name="solver_rel3" localSheetId="0" hidden="1">2</definedName>
    <definedName name="solver_rel3" localSheetId="1" hidden="1">2</definedName>
    <definedName name="solver_rel3" localSheetId="2" hidden="1">2</definedName>
    <definedName name="solver_rel3" localSheetId="4" hidden="1">1</definedName>
    <definedName name="solver_rel3" localSheetId="6" hidden="1">2</definedName>
    <definedName name="solver_rel3" localSheetId="7" hidden="1">2</definedName>
    <definedName name="solver_rel4" localSheetId="0" hidden="1">2</definedName>
    <definedName name="solver_rel4" localSheetId="1" hidden="1">2</definedName>
    <definedName name="solver_rel4" localSheetId="2" hidden="1">2</definedName>
    <definedName name="solver_rel4" localSheetId="4" hidden="1">1</definedName>
    <definedName name="solver_rel4" localSheetId="6" hidden="1">3</definedName>
    <definedName name="solver_rel4" localSheetId="7" hidden="1">2</definedName>
    <definedName name="solver_rel5" localSheetId="0" hidden="1">2</definedName>
    <definedName name="solver_rel5" localSheetId="1" hidden="1">2</definedName>
    <definedName name="solver_rel5" localSheetId="2" hidden="1">2</definedName>
    <definedName name="solver_rel5" localSheetId="4" hidden="1">2</definedName>
    <definedName name="solver_rel5" localSheetId="6" hidden="1">2</definedName>
    <definedName name="solver_rel5" localSheetId="7" hidden="1">2</definedName>
    <definedName name="solver_rel6" localSheetId="0" hidden="1">2</definedName>
    <definedName name="solver_rel6" localSheetId="1" hidden="1">2</definedName>
    <definedName name="solver_rel6" localSheetId="2" hidden="1">2</definedName>
    <definedName name="solver_rel6" localSheetId="6" hidden="1">2</definedName>
    <definedName name="solver_rel6" localSheetId="7" hidden="1">2</definedName>
    <definedName name="solver_rel7" localSheetId="0" hidden="1">2</definedName>
    <definedName name="solver_rel7" localSheetId="1" hidden="1">2</definedName>
    <definedName name="solver_rel7" localSheetId="2" hidden="1">2</definedName>
    <definedName name="solver_rel7" localSheetId="6" hidden="1">2</definedName>
    <definedName name="solver_rel7" localSheetId="7" hidden="1">2</definedName>
    <definedName name="solver_rel8" localSheetId="0" hidden="1">2</definedName>
    <definedName name="solver_rel8" localSheetId="1" hidden="1">2</definedName>
    <definedName name="solver_rel8" localSheetId="2" hidden="1">2</definedName>
    <definedName name="solver_rel8" localSheetId="6" hidden="1">2</definedName>
    <definedName name="solver_rel8" localSheetId="7" hidden="1">3</definedName>
    <definedName name="solver_rel9" localSheetId="1" hidden="1">2</definedName>
    <definedName name="solver_rel9" localSheetId="2" hidden="1">2</definedName>
    <definedName name="solver_rel9" localSheetId="6" hidden="1">2</definedName>
    <definedName name="solver_rel9" localSheetId="7" hidden="1">2</definedName>
    <definedName name="solver_rhs1" localSheetId="0" hidden="1">'Zad. 1.'!$B$4</definedName>
    <definedName name="solver_rhs1" localSheetId="1" hidden="1">'Zad. 2. a)'!$B$4:$B$6</definedName>
    <definedName name="solver_rhs1" localSheetId="2" hidden="1">'Zad. 2. b)'!$B$4</definedName>
    <definedName name="solver_rhs1" localSheetId="3" hidden="1">'Zad. 3.'!$L$16:$L$18</definedName>
    <definedName name="solver_rhs1" localSheetId="4" hidden="1">'Zad. 4.'!$F$9</definedName>
    <definedName name="solver_rhs1" localSheetId="5" hidden="1">'Zad. 5.'!$C$22:$F$22</definedName>
    <definedName name="solver_rhs1" localSheetId="6" hidden="1">30</definedName>
    <definedName name="solver_rhs1" localSheetId="7" hidden="1">'Zad. 6b'!$N$9:$R$9</definedName>
    <definedName name="solver_rhs10" localSheetId="6" hidden="1">'Zad. 6a'!$Q$9</definedName>
    <definedName name="solver_rhs10" localSheetId="7" hidden="1">'Zad. 6b'!$T$5</definedName>
    <definedName name="solver_rhs11" localSheetId="6" hidden="1">'Zad. 6a'!$Q$9</definedName>
    <definedName name="solver_rhs11" localSheetId="7" hidden="1">'Zad. 6b'!$T$7</definedName>
    <definedName name="solver_rhs12" localSheetId="6" hidden="1">'Zad. 6a'!$Q$9</definedName>
    <definedName name="solver_rhs12" localSheetId="7" hidden="1">'Zad. 6b'!$T$6</definedName>
    <definedName name="solver_rhs2" localSheetId="0" hidden="1">'Zad. 1.'!$B$5</definedName>
    <definedName name="solver_rhs2" localSheetId="1" hidden="1">'Zad. 2. a)'!$D$9:$I$9</definedName>
    <definedName name="solver_rhs2" localSheetId="2" hidden="1">'Zad. 2. b)'!$B$5</definedName>
    <definedName name="solver_rhs2" localSheetId="3" hidden="1">'Zad. 3.'!$O$19:$R$19</definedName>
    <definedName name="solver_rhs2" localSheetId="4" hidden="1">'Zad. 4.'!$F$10</definedName>
    <definedName name="solver_rhs2" localSheetId="5" hidden="1">'Zad. 5.'!$G$19:$G$21</definedName>
    <definedName name="solver_rhs2" localSheetId="6" hidden="1">'Zad. 6a'!$N$9:$R$9</definedName>
    <definedName name="solver_rhs2" localSheetId="7" hidden="1">'Zad. 6b'!$T$5:$T$7</definedName>
    <definedName name="solver_rhs3" localSheetId="0" hidden="1">'Zad. 1.'!$B$6</definedName>
    <definedName name="solver_rhs3" localSheetId="1" hidden="1">'Zad. 2. a)'!$B$6</definedName>
    <definedName name="solver_rhs3" localSheetId="2" hidden="1">'Zad. 2. b)'!$B$6</definedName>
    <definedName name="solver_rhs3" localSheetId="4" hidden="1">'Zad. 4.'!$B$12</definedName>
    <definedName name="solver_rhs3" localSheetId="6" hidden="1">35</definedName>
    <definedName name="solver_rhs3" localSheetId="7" hidden="1">'Zad. 6b'!$Q$9</definedName>
    <definedName name="solver_rhs4" localSheetId="0" hidden="1">'Zad. 1.'!$D$9</definedName>
    <definedName name="solver_rhs4" localSheetId="1" hidden="1">'Zad. 2. a)'!$D$9</definedName>
    <definedName name="solver_rhs4" localSheetId="2" hidden="1">'Zad. 2. b)'!$D$9</definedName>
    <definedName name="solver_rhs4" localSheetId="4" hidden="1">'Zad. 4.'!$C$12</definedName>
    <definedName name="solver_rhs4" localSheetId="6" hidden="1">10</definedName>
    <definedName name="solver_rhs4" localSheetId="7" hidden="1">35</definedName>
    <definedName name="solver_rhs5" localSheetId="0" hidden="1">'Zad. 1.'!$E$9</definedName>
    <definedName name="solver_rhs5" localSheetId="1" hidden="1">'Zad. 2. a)'!$E$9</definedName>
    <definedName name="solver_rhs5" localSheetId="2" hidden="1">'Zad. 2. b)'!$E$9</definedName>
    <definedName name="solver_rhs5" localSheetId="4" hidden="1">'Zad. 4.'!$D$12</definedName>
    <definedName name="solver_rhs5" localSheetId="6" hidden="1">10</definedName>
    <definedName name="solver_rhs5" localSheetId="7" hidden="1">40</definedName>
    <definedName name="solver_rhs6" localSheetId="0" hidden="1">'Zad. 1.'!$F$9</definedName>
    <definedName name="solver_rhs6" localSheetId="1" hidden="1">'Zad. 2. a)'!$F$9</definedName>
    <definedName name="solver_rhs6" localSheetId="2" hidden="1">'Zad. 2. b)'!$F$9</definedName>
    <definedName name="solver_rhs6" localSheetId="6" hidden="1">'Zad. 6a'!$T$5:$T$7</definedName>
    <definedName name="solver_rhs6" localSheetId="7" hidden="1">'Zad. 6b'!$P$9</definedName>
    <definedName name="solver_rhs7" localSheetId="0" hidden="1">'Zad. 1.'!$G$9</definedName>
    <definedName name="solver_rhs7" localSheetId="1" hidden="1">'Zad. 2. a)'!$G$9</definedName>
    <definedName name="solver_rhs7" localSheetId="2" hidden="1">'Zad. 2. b)'!$G$9</definedName>
    <definedName name="solver_rhs7" localSheetId="6" hidden="1">'Zad. 6a'!$Q$9</definedName>
    <definedName name="solver_rhs7" localSheetId="7" hidden="1">'Zad. 6b'!$O$9</definedName>
    <definedName name="solver_rhs8" localSheetId="0" hidden="1">'Zad. 1.'!$H$9</definedName>
    <definedName name="solver_rhs8" localSheetId="1" hidden="1">'Zad. 2. a)'!$H$9</definedName>
    <definedName name="solver_rhs8" localSheetId="2" hidden="1">'Zad. 2. b)'!$H$9</definedName>
    <definedName name="solver_rhs8" localSheetId="6" hidden="1">'Zad. 6a'!$Q$9</definedName>
    <definedName name="solver_rhs8" localSheetId="7" hidden="1">10</definedName>
    <definedName name="solver_rhs9" localSheetId="1" hidden="1">'Zad. 2. a)'!$I$9</definedName>
    <definedName name="solver_rhs9" localSheetId="2" hidden="1">'Zad. 2. b)'!$I$9</definedName>
    <definedName name="solver_rhs9" localSheetId="6" hidden="1">'Zad. 6a'!$Q$9</definedName>
    <definedName name="solver_rhs9" localSheetId="7" hidden="1">'Zad. 6b'!$N$9</definedName>
    <definedName name="solver_rlx" localSheetId="0" hidden="1">1</definedName>
    <definedName name="solver_rlx" localSheetId="1" hidden="1">2</definedName>
    <definedName name="solver_rlx" localSheetId="2" hidden="1">1</definedName>
    <definedName name="solver_rlx" localSheetId="3" hidden="1">1</definedName>
    <definedName name="solver_rlx" localSheetId="5" hidden="1">2</definedName>
    <definedName name="solver_rlx" localSheetId="6" hidden="1">1</definedName>
    <definedName name="solver_rlx" localSheetId="7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5" hidden="1">0</definedName>
    <definedName name="solver_rsd" localSheetId="6" hidden="1">0</definedName>
    <definedName name="solver_rsd" localSheetId="7" hidden="1">0</definedName>
    <definedName name="solver_scl" localSheetId="0" hidden="1">2</definedName>
    <definedName name="solver_scl" localSheetId="1" hidden="1">1</definedName>
    <definedName name="solver_scl" localSheetId="2" hidden="1">2</definedName>
    <definedName name="solver_scl" localSheetId="3" hidden="1">2</definedName>
    <definedName name="solver_scl" localSheetId="4" hidden="1">2</definedName>
    <definedName name="solver_scl" localSheetId="5" hidden="1">1</definedName>
    <definedName name="solver_scl" localSheetId="6" hidden="1">2</definedName>
    <definedName name="solver_scl" localSheetId="7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ho" localSheetId="7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5" hidden="1">100</definedName>
    <definedName name="solver_ssz" localSheetId="6" hidden="1">100</definedName>
    <definedName name="solver_ssz" localSheetId="7" hidden="1">100</definedName>
    <definedName name="solver_tim" localSheetId="0" hidden="1">100</definedName>
    <definedName name="solver_tim" localSheetId="1" hidden="1">2147483647</definedName>
    <definedName name="solver_tim" localSheetId="2" hidden="1">100</definedName>
    <definedName name="solver_tim" localSheetId="3" hidden="1">100</definedName>
    <definedName name="solver_tim" localSheetId="4" hidden="1">100</definedName>
    <definedName name="solver_tim" localSheetId="5" hidden="1">2147483647</definedName>
    <definedName name="solver_tim" localSheetId="6" hidden="1">100</definedName>
    <definedName name="solver_tim" localSheetId="7" hidden="1">2147483647</definedName>
    <definedName name="solver_tol" localSheetId="0" hidden="1">0.05</definedName>
    <definedName name="solver_tol" localSheetId="1" hidden="1">0.01</definedName>
    <definedName name="solver_tol" localSheetId="2" hidden="1">0.05</definedName>
    <definedName name="solver_tol" localSheetId="3" hidden="1">0.05</definedName>
    <definedName name="solver_tol" localSheetId="4" hidden="1">0.05</definedName>
    <definedName name="solver_tol" localSheetId="5" hidden="1">0.01</definedName>
    <definedName name="solver_tol" localSheetId="6" hidden="1">0.05</definedName>
    <definedName name="solver_tol" localSheetId="7" hidden="1">0.01</definedName>
    <definedName name="solver_typ" localSheetId="0" hidden="1">2</definedName>
    <definedName name="solver_typ" localSheetId="1" hidden="1">2</definedName>
    <definedName name="solver_typ" localSheetId="2" hidden="1">2</definedName>
    <definedName name="solver_typ" localSheetId="3" hidden="1">2</definedName>
    <definedName name="solver_typ" localSheetId="4" hidden="1">1</definedName>
    <definedName name="solver_typ" localSheetId="5" hidden="1">2</definedName>
    <definedName name="solver_typ" localSheetId="6" hidden="1">2</definedName>
    <definedName name="solver_typ" localSheetId="7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al" localSheetId="6" hidden="1">0</definedName>
    <definedName name="solver_val" localSheetId="7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5" hidden="1">3</definedName>
    <definedName name="solver_ver" localSheetId="6" hidden="1">3</definedName>
    <definedName name="solver_ver" localSheetId="7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7" i="9" l="1"/>
  <c r="Q17" i="9"/>
  <c r="P17" i="9"/>
  <c r="O17" i="9"/>
  <c r="N17" i="9"/>
  <c r="S17" i="9" s="1"/>
  <c r="S9" i="9"/>
  <c r="T8" i="9"/>
  <c r="R8" i="9"/>
  <c r="Q8" i="9"/>
  <c r="P8" i="9"/>
  <c r="O8" i="9"/>
  <c r="N8" i="9"/>
  <c r="S7" i="9"/>
  <c r="S6" i="9"/>
  <c r="S5" i="9"/>
  <c r="R17" i="8"/>
  <c r="Q17" i="8"/>
  <c r="P17" i="8"/>
  <c r="O17" i="8"/>
  <c r="N17" i="8"/>
  <c r="S17" i="8" s="1"/>
  <c r="S9" i="8"/>
  <c r="T8" i="8"/>
  <c r="R8" i="8"/>
  <c r="Q8" i="8"/>
  <c r="P8" i="8"/>
  <c r="O8" i="8"/>
  <c r="N8" i="8"/>
  <c r="S7" i="8"/>
  <c r="S6" i="8"/>
  <c r="S5" i="8"/>
  <c r="O19" i="6" l="1"/>
  <c r="E14" i="1"/>
  <c r="D14" i="1"/>
  <c r="R27" i="5"/>
  <c r="Q27" i="5"/>
  <c r="P27" i="5"/>
  <c r="O27" i="5"/>
  <c r="M16" i="5"/>
  <c r="L19" i="5"/>
  <c r="S11" i="5"/>
  <c r="R11" i="5"/>
  <c r="Q11" i="5"/>
  <c r="P11" i="5"/>
  <c r="O11" i="5"/>
  <c r="U11" i="5" s="1"/>
  <c r="N11" i="5"/>
  <c r="M11" i="5"/>
  <c r="T10" i="5"/>
  <c r="T9" i="5"/>
  <c r="T8" i="5"/>
  <c r="T7" i="5"/>
  <c r="T6" i="5"/>
  <c r="T5" i="5"/>
  <c r="T4" i="5"/>
  <c r="I10" i="2"/>
  <c r="H10" i="2"/>
  <c r="G10" i="2"/>
  <c r="F10" i="2"/>
  <c r="E10" i="2"/>
  <c r="D10" i="2"/>
  <c r="C6" i="2"/>
  <c r="C5" i="2"/>
  <c r="C4" i="2"/>
  <c r="D18" i="2"/>
  <c r="D16" i="2"/>
  <c r="D15" i="2"/>
  <c r="D14" i="2"/>
  <c r="J9" i="2"/>
  <c r="B7" i="2"/>
  <c r="S19" i="5" l="1"/>
  <c r="R20" i="5"/>
  <c r="Q20" i="5"/>
  <c r="P20" i="5"/>
  <c r="O20" i="5"/>
  <c r="M18" i="5"/>
  <c r="M17" i="5"/>
  <c r="U4" i="5"/>
  <c r="T12" i="5"/>
  <c r="T27" i="5" l="1"/>
  <c r="N11" i="6"/>
  <c r="N17" i="6" s="1"/>
  <c r="M11" i="6"/>
  <c r="M17" i="6" s="1"/>
  <c r="L11" i="6"/>
  <c r="L17" i="6" s="1"/>
  <c r="O10" i="6"/>
  <c r="M18" i="6" s="1"/>
  <c r="O9" i="6"/>
  <c r="L18" i="6" s="1"/>
  <c r="O18" i="6" s="1"/>
  <c r="N5" i="6"/>
  <c r="M5" i="6"/>
  <c r="L5" i="6"/>
  <c r="L14" i="6" s="1"/>
  <c r="N4" i="6"/>
  <c r="M4" i="6"/>
  <c r="M14" i="6" s="1"/>
  <c r="L4" i="6"/>
  <c r="U10" i="5"/>
  <c r="U8" i="5"/>
  <c r="U6" i="5"/>
  <c r="U5" i="5"/>
  <c r="U9" i="5"/>
  <c r="U7" i="5"/>
  <c r="O17" i="6" l="1"/>
  <c r="N14" i="6"/>
  <c r="O14" i="6" s="1"/>
  <c r="F24" i="4"/>
  <c r="E24" i="4"/>
  <c r="D24" i="4"/>
  <c r="C24" i="4"/>
  <c r="F23" i="4"/>
  <c r="E23" i="4"/>
  <c r="D23" i="4"/>
  <c r="C23" i="4"/>
  <c r="H21" i="4"/>
  <c r="H20" i="4"/>
  <c r="H19" i="4"/>
  <c r="I18" i="3"/>
  <c r="I10" i="3"/>
  <c r="H10" i="3"/>
  <c r="G10" i="3"/>
  <c r="F10" i="3"/>
  <c r="E10" i="3"/>
  <c r="D10" i="3"/>
  <c r="J9" i="3"/>
  <c r="C6" i="3"/>
  <c r="C5" i="3"/>
  <c r="C4" i="3"/>
  <c r="B7" i="3"/>
  <c r="H16" i="3"/>
  <c r="G16" i="3"/>
  <c r="F16" i="3"/>
  <c r="E16" i="3"/>
  <c r="D16" i="3"/>
  <c r="H15" i="3"/>
  <c r="G15" i="3"/>
  <c r="G18" i="3" s="1"/>
  <c r="F15" i="3"/>
  <c r="E15" i="3"/>
  <c r="D15" i="3"/>
  <c r="H14" i="3"/>
  <c r="G14" i="3"/>
  <c r="F14" i="3"/>
  <c r="E14" i="3"/>
  <c r="E18" i="3" s="1"/>
  <c r="D14" i="3"/>
  <c r="I16" i="2"/>
  <c r="H16" i="2"/>
  <c r="G16" i="2"/>
  <c r="F16" i="2"/>
  <c r="E16" i="2"/>
  <c r="I15" i="2"/>
  <c r="H15" i="2"/>
  <c r="G15" i="2"/>
  <c r="F15" i="2"/>
  <c r="E15" i="2"/>
  <c r="I14" i="2"/>
  <c r="H14" i="2"/>
  <c r="G14" i="2"/>
  <c r="F14" i="2"/>
  <c r="E14" i="2"/>
  <c r="E18" i="2" s="1"/>
  <c r="H16" i="1"/>
  <c r="G16" i="1"/>
  <c r="F16" i="1"/>
  <c r="E16" i="1"/>
  <c r="D16" i="1"/>
  <c r="H15" i="1"/>
  <c r="H18" i="1" s="1"/>
  <c r="G15" i="1"/>
  <c r="F15" i="1"/>
  <c r="F18" i="1" s="1"/>
  <c r="E15" i="1"/>
  <c r="D15" i="1"/>
  <c r="D18" i="1" s="1"/>
  <c r="H14" i="1"/>
  <c r="G14" i="1"/>
  <c r="F14" i="1"/>
  <c r="H10" i="1"/>
  <c r="G10" i="1"/>
  <c r="F10" i="1"/>
  <c r="E10" i="1"/>
  <c r="D10" i="1"/>
  <c r="C6" i="1"/>
  <c r="C5" i="1"/>
  <c r="C4" i="1"/>
  <c r="I9" i="1"/>
  <c r="B7" i="1"/>
  <c r="F18" i="2" l="1"/>
  <c r="F18" i="3"/>
  <c r="G18" i="2"/>
  <c r="H18" i="2"/>
  <c r="B25" i="4"/>
  <c r="H18" i="3"/>
  <c r="I18" i="2"/>
  <c r="G18" i="1"/>
  <c r="E18" i="1"/>
  <c r="I18" i="1" s="1"/>
  <c r="D18" i="3"/>
  <c r="J18" i="3" s="1"/>
  <c r="J18" i="2" l="1"/>
</calcChain>
</file>

<file path=xl/sharedStrings.xml><?xml version="1.0" encoding="utf-8"?>
<sst xmlns="http://schemas.openxmlformats.org/spreadsheetml/2006/main" count="213" uniqueCount="83">
  <si>
    <t>Macierz dostaw</t>
  </si>
  <si>
    <t>Odbiorcy</t>
  </si>
  <si>
    <t>Dostawcy</t>
  </si>
  <si>
    <t>Podaż</t>
  </si>
  <si>
    <t>Aktualna wielkość dostaw do odbiorców</t>
  </si>
  <si>
    <t>Podaż Razem</t>
  </si>
  <si>
    <t>Popyt Razem</t>
  </si>
  <si>
    <t>Deklarowany Popyt</t>
  </si>
  <si>
    <t>Zrealizowany Popyt</t>
  </si>
  <si>
    <t>Macierz jednostkowych kosztów transportu</t>
  </si>
  <si>
    <t>Koszty</t>
  </si>
  <si>
    <t>Razem</t>
  </si>
  <si>
    <t>Koszty Transportu do poszczególnych odbiorców</t>
  </si>
  <si>
    <t>Odbiorcy (Zakłady produkcyjne)</t>
  </si>
  <si>
    <t>Z1</t>
  </si>
  <si>
    <t>Z2</t>
  </si>
  <si>
    <t>Z3</t>
  </si>
  <si>
    <t>Z4</t>
  </si>
  <si>
    <t>Z5</t>
  </si>
  <si>
    <t>Dostawcy (Składnice Surowców)</t>
  </si>
  <si>
    <t>S1</t>
  </si>
  <si>
    <t>S2</t>
  </si>
  <si>
    <t>S3</t>
  </si>
  <si>
    <t>Dostawcy (Zakłady Produkcyjne)</t>
  </si>
  <si>
    <t>Odbiorcy (Odbiorcy towarów)</t>
  </si>
  <si>
    <t>O1</t>
  </si>
  <si>
    <t>O2</t>
  </si>
  <si>
    <t>O3</t>
  </si>
  <si>
    <t>O4</t>
  </si>
  <si>
    <t>O5</t>
  </si>
  <si>
    <t>M (Magazyn)</t>
  </si>
  <si>
    <t>Macierz jednostkowych kosztów produkcji + (transportu i magazynowania)</t>
  </si>
  <si>
    <t>Nadwyżka prod.</t>
  </si>
  <si>
    <t>Cij</t>
  </si>
  <si>
    <t>S4</t>
  </si>
  <si>
    <t>Podaż deklarowana</t>
  </si>
  <si>
    <t>Podaż realizowana</t>
  </si>
  <si>
    <t>H1</t>
  </si>
  <si>
    <t>H2</t>
  </si>
  <si>
    <t>H3</t>
  </si>
  <si>
    <t>Popyt deklarowany</t>
  </si>
  <si>
    <t>Popyt realizowany</t>
  </si>
  <si>
    <t>Fcelu=</t>
  </si>
  <si>
    <t>wi</t>
  </si>
  <si>
    <t>pi-wi</t>
  </si>
  <si>
    <t>N</t>
  </si>
  <si>
    <t>O</t>
  </si>
  <si>
    <t>pi</t>
  </si>
  <si>
    <t>suma</t>
  </si>
  <si>
    <t>podaz planowana</t>
  </si>
  <si>
    <t>podaz realizowana</t>
  </si>
  <si>
    <t>N/O</t>
  </si>
  <si>
    <t>popyt planowany</t>
  </si>
  <si>
    <t>popyt realizowany</t>
  </si>
  <si>
    <t>Funkcja celu</t>
  </si>
  <si>
    <t>Dochody</t>
  </si>
  <si>
    <t>P1</t>
  </si>
  <si>
    <t>P2</t>
  </si>
  <si>
    <t>Dostawy</t>
  </si>
  <si>
    <r>
      <t>O</t>
    </r>
    <r>
      <rPr>
        <vertAlign val="subscript"/>
        <sz val="10"/>
        <rFont val="Arial CE"/>
        <charset val="238"/>
      </rPr>
      <t>1</t>
    </r>
  </si>
  <si>
    <r>
      <t>O</t>
    </r>
    <r>
      <rPr>
        <vertAlign val="subscript"/>
        <sz val="10"/>
        <rFont val="Arial CE"/>
        <charset val="238"/>
      </rPr>
      <t>2</t>
    </r>
  </si>
  <si>
    <r>
      <t>O</t>
    </r>
    <r>
      <rPr>
        <vertAlign val="subscript"/>
        <sz val="10"/>
        <rFont val="Arial CE"/>
        <charset val="238"/>
      </rPr>
      <t>3</t>
    </r>
  </si>
  <si>
    <t>Koszt zakupu</t>
  </si>
  <si>
    <r>
      <t>P</t>
    </r>
    <r>
      <rPr>
        <vertAlign val="subscript"/>
        <sz val="10"/>
        <rFont val="Arial CE"/>
        <charset val="238"/>
      </rPr>
      <t>1</t>
    </r>
  </si>
  <si>
    <r>
      <t>P</t>
    </r>
    <r>
      <rPr>
        <vertAlign val="subscript"/>
        <sz val="10"/>
        <rFont val="Arial CE"/>
        <charset val="238"/>
      </rPr>
      <t>2</t>
    </r>
  </si>
  <si>
    <t>Cena sprzedaży</t>
  </si>
  <si>
    <t>Popyt</t>
  </si>
  <si>
    <t>Fcelu</t>
  </si>
  <si>
    <t>Dochód</t>
  </si>
  <si>
    <t>B1</t>
  </si>
  <si>
    <t>B2</t>
  </si>
  <si>
    <t>B3</t>
  </si>
  <si>
    <t>B4</t>
  </si>
  <si>
    <t>M</t>
  </si>
  <si>
    <t>Deklarowana</t>
  </si>
  <si>
    <t>Zapotrzebowanie</t>
  </si>
  <si>
    <t>Deklarowane</t>
  </si>
  <si>
    <t>min</t>
  </si>
  <si>
    <t>Aij</t>
  </si>
  <si>
    <t>sam*km</t>
  </si>
  <si>
    <t>Dij</t>
  </si>
  <si>
    <t>Przych. Sprzedaż</t>
  </si>
  <si>
    <t>Koszt transportu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</si>
</sst>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1"/>
      <color indexed="8"/>
      <name val="Czcionka tekstu podstawowego"/>
      <charset val="238"/>
    </font>
    <font>
      <b/>
      <sz val="10"/>
      <color rgb="FFFF0000"/>
      <name val="Arial"/>
      <family val="2"/>
      <charset val="238"/>
    </font>
    <font>
      <b/>
      <sz val="11"/>
      <color theme="1"/>
      <name val="Czcionka tekstu podstawowego"/>
      <charset val="238"/>
    </font>
    <font>
      <b/>
      <sz val="10"/>
      <color theme="1"/>
      <name val="Arial"/>
      <family val="2"/>
      <charset val="238"/>
    </font>
    <font>
      <vertAlign val="subscript"/>
      <sz val="10"/>
      <name val="Arial CE"/>
      <charset val="238"/>
    </font>
    <font>
      <sz val="11"/>
      <name val="Czcionka tekstu podstawowego"/>
      <family val="2"/>
      <charset val="238"/>
    </font>
    <font>
      <sz val="11"/>
      <color theme="9" tint="-0.249977111117893"/>
      <name val="Czcionka tekstu podstawowego"/>
      <family val="2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9" fillId="0" borderId="0" xfId="0" applyFont="1"/>
    <xf numFmtId="0" fontId="10" fillId="3" borderId="0" xfId="0" applyFont="1" applyFill="1"/>
    <xf numFmtId="0" fontId="10" fillId="4" borderId="0" xfId="0" applyFont="1" applyFill="1"/>
    <xf numFmtId="0" fontId="11" fillId="5" borderId="0" xfId="0" applyFont="1" applyFill="1"/>
    <xf numFmtId="0" fontId="10" fillId="5" borderId="0" xfId="0" applyFont="1" applyFill="1"/>
    <xf numFmtId="0" fontId="10" fillId="6" borderId="0" xfId="0" applyFont="1" applyFill="1"/>
    <xf numFmtId="0" fontId="0" fillId="6" borderId="0" xfId="0" applyFill="1"/>
    <xf numFmtId="0" fontId="10" fillId="7" borderId="0" xfId="0" applyFont="1" applyFill="1" applyAlignment="1">
      <alignment horizontal="center"/>
    </xf>
    <xf numFmtId="0" fontId="8" fillId="8" borderId="1" xfId="0" applyFont="1" applyFill="1" applyBorder="1"/>
    <xf numFmtId="0" fontId="8" fillId="2" borderId="1" xfId="0" applyFont="1" applyFill="1" applyBorder="1"/>
    <xf numFmtId="0" fontId="0" fillId="8" borderId="1" xfId="0" applyFill="1" applyBorder="1"/>
    <xf numFmtId="0" fontId="0" fillId="9" borderId="1" xfId="0" applyFill="1" applyBorder="1"/>
    <xf numFmtId="0" fontId="0" fillId="2" borderId="1" xfId="0" applyFill="1" applyBorder="1"/>
    <xf numFmtId="0" fontId="0" fillId="10" borderId="1" xfId="0" applyFill="1" applyBorder="1"/>
    <xf numFmtId="0" fontId="8" fillId="11" borderId="1" xfId="0" applyFont="1" applyFill="1" applyBorder="1" applyAlignment="1">
      <alignment horizontal="center"/>
    </xf>
    <xf numFmtId="0" fontId="8" fillId="0" borderId="1" xfId="0" applyFont="1" applyBorder="1"/>
    <xf numFmtId="0" fontId="0" fillId="12" borderId="1" xfId="0" applyFill="1" applyBorder="1"/>
    <xf numFmtId="0" fontId="0" fillId="0" borderId="1" xfId="0" applyBorder="1"/>
    <xf numFmtId="0" fontId="0" fillId="13" borderId="1" xfId="0" applyFill="1" applyBorder="1"/>
    <xf numFmtId="0" fontId="0" fillId="14" borderId="1" xfId="0" applyFill="1" applyBorder="1"/>
    <xf numFmtId="0" fontId="8" fillId="8" borderId="1" xfId="0" applyFont="1" applyFill="1" applyBorder="1" applyAlignment="1">
      <alignment horizontal="center"/>
    </xf>
    <xf numFmtId="0" fontId="0" fillId="15" borderId="0" xfId="0" applyFill="1"/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16" borderId="0" xfId="0" applyFill="1"/>
    <xf numFmtId="0" fontId="0" fillId="0" borderId="0" xfId="0" applyAlignment="1">
      <alignment horizontal="left" indent="1"/>
    </xf>
    <xf numFmtId="0" fontId="13" fillId="17" borderId="0" xfId="0" applyFont="1" applyFill="1"/>
    <xf numFmtId="0" fontId="14" fillId="0" borderId="0" xfId="0" applyFont="1"/>
    <xf numFmtId="0" fontId="0" fillId="17" borderId="0" xfId="0" applyFill="1"/>
    <xf numFmtId="0" fontId="0" fillId="19" borderId="0" xfId="0" applyFill="1"/>
    <xf numFmtId="0" fontId="0" fillId="20" borderId="0" xfId="0" applyFill="1"/>
    <xf numFmtId="0" fontId="10" fillId="20" borderId="0" xfId="0" applyFont="1" applyFill="1"/>
    <xf numFmtId="0" fontId="7" fillId="18" borderId="0" xfId="0" applyFont="1" applyFill="1"/>
    <xf numFmtId="0" fontId="10" fillId="0" borderId="0" xfId="0" applyFont="1"/>
    <xf numFmtId="0" fontId="10" fillId="12" borderId="1" xfId="0" applyFont="1" applyFill="1" applyBorder="1"/>
    <xf numFmtId="0" fontId="10" fillId="0" borderId="1" xfId="0" applyFont="1" applyBorder="1"/>
    <xf numFmtId="0" fontId="10" fillId="4" borderId="1" xfId="0" applyFont="1" applyFill="1" applyBorder="1"/>
    <xf numFmtId="0" fontId="0" fillId="21" borderId="0" xfId="0" applyFill="1"/>
    <xf numFmtId="0" fontId="2" fillId="22" borderId="0" xfId="0" applyFont="1" applyFill="1"/>
    <xf numFmtId="0" fontId="0" fillId="3" borderId="0" xfId="0" applyFill="1"/>
    <xf numFmtId="0" fontId="13" fillId="18" borderId="0" xfId="0" applyFont="1" applyFill="1"/>
    <xf numFmtId="0" fontId="0" fillId="23" borderId="0" xfId="0" applyFill="1"/>
    <xf numFmtId="0" fontId="10" fillId="18" borderId="0" xfId="0" applyFont="1" applyFill="1"/>
    <xf numFmtId="0" fontId="10" fillId="24" borderId="0" xfId="0" applyFont="1" applyFill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1051" name="Picture 9">
          <a:extLst>
            <a:ext uri="{FF2B5EF4-FFF2-40B4-BE49-F238E27FC236}">
              <a16:creationId xmlns:a16="http://schemas.microsoft.com/office/drawing/2014/main" id="{C4FC5410-D526-4908-A773-4B254E878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19</xdr:row>
      <xdr:rowOff>85725</xdr:rowOff>
    </xdr:from>
    <xdr:to>
      <xdr:col>2</xdr:col>
      <xdr:colOff>1285875</xdr:colOff>
      <xdr:row>36</xdr:row>
      <xdr:rowOff>133350</xdr:rowOff>
    </xdr:to>
    <xdr:pic>
      <xdr:nvPicPr>
        <xdr:cNvPr id="2075" name="Picture 4">
          <a:extLst>
            <a:ext uri="{FF2B5EF4-FFF2-40B4-BE49-F238E27FC236}">
              <a16:creationId xmlns:a16="http://schemas.microsoft.com/office/drawing/2014/main" id="{238B8E4C-4C3D-41EC-826F-F3626F90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19</xdr:row>
      <xdr:rowOff>142875</xdr:rowOff>
    </xdr:from>
    <xdr:to>
      <xdr:col>3</xdr:col>
      <xdr:colOff>571500</xdr:colOff>
      <xdr:row>37</xdr:row>
      <xdr:rowOff>9525</xdr:rowOff>
    </xdr:to>
    <xdr:pic>
      <xdr:nvPicPr>
        <xdr:cNvPr id="3094" name="Picture 4">
          <a:extLst>
            <a:ext uri="{FF2B5EF4-FFF2-40B4-BE49-F238E27FC236}">
              <a16:creationId xmlns:a16="http://schemas.microsoft.com/office/drawing/2014/main" id="{07D4017D-EDBA-4106-9852-28F45550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1</xdr:row>
      <xdr:rowOff>38100</xdr:rowOff>
    </xdr:from>
    <xdr:to>
      <xdr:col>10</xdr:col>
      <xdr:colOff>390525</xdr:colOff>
      <xdr:row>24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96CE70-5E29-49A1-BC06-8C54F6893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19075"/>
          <a:ext cx="6324600" cy="4314825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30480</xdr:rowOff>
    </xdr:from>
    <xdr:to>
      <xdr:col>7</xdr:col>
      <xdr:colOff>137160</xdr:colOff>
      <xdr:row>6</xdr:row>
      <xdr:rowOff>60960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18286A2C-0EC6-48FA-9C8C-CBDAC32EADF0}"/>
            </a:ext>
          </a:extLst>
        </xdr:cNvPr>
        <xdr:cNvSpPr txBox="1">
          <a:spLocks noChangeArrowheads="1"/>
        </xdr:cNvSpPr>
      </xdr:nvSpPr>
      <xdr:spPr bwMode="auto">
        <a:xfrm>
          <a:off x="76200" y="30480"/>
          <a:ext cx="4861560" cy="111633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Przedsiębiorstwo pośredniczy w handlu jednorodnym towarem między dwoma producentami a trzema odbiorcami. Cena zakupu towaru od producenta, koszt transportu do odbiorcy oraz cena sprzedaży są podane w tabeli. Pośrednik zobowiązał się do zaspokojenia w pełni popytu trzeciego odbiorcy.</a:t>
          </a:r>
        </a:p>
      </xdr:txBody>
    </xdr:sp>
    <xdr:clientData/>
  </xdr:twoCellAnchor>
  <xdr:twoCellAnchor>
    <xdr:from>
      <xdr:col>0</xdr:col>
      <xdr:colOff>81915</xdr:colOff>
      <xdr:row>13</xdr:row>
      <xdr:rowOff>60960</xdr:rowOff>
    </xdr:from>
    <xdr:to>
      <xdr:col>9</xdr:col>
      <xdr:colOff>114307</xdr:colOff>
      <xdr:row>21</xdr:row>
      <xdr:rowOff>7620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CC6DDC7-1692-49C1-BEB6-B21EEB401CD2}"/>
            </a:ext>
          </a:extLst>
        </xdr:cNvPr>
        <xdr:cNvSpPr txBox="1">
          <a:spLocks noChangeArrowheads="1"/>
        </xdr:cNvSpPr>
      </xdr:nvSpPr>
      <xdr:spPr bwMode="auto">
        <a:xfrm>
          <a:off x="81915" y="2813685"/>
          <a:ext cx="6204592" cy="139446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1. Ustal plan działania maksymalizujący zysk pośrednika. Podaj wartość przychodu ze sprzedaży, kosztów zakupu, kosztów transportu oraz łączny zysk pośrednika.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2. Czy pośrednik zarabiałby więcej, gdyby nie był zmuszony zaspokajać w pełni popytu trzeciego odbiorcy?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3. Czy warto nakłaniać producentów do zwiększenia podaży? Jeżeli obu, to którego bardziej (w przeliczeniu na jednostkowy wzrost podaży)?</a:t>
          </a:r>
        </a:p>
        <a:p>
          <a:pPr algn="l" rtl="0">
            <a:defRPr sz="1000"/>
          </a:pPr>
          <a:endParaRPr lang="pl-PL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38100</xdr:rowOff>
    </xdr:from>
    <xdr:to>
      <xdr:col>8</xdr:col>
      <xdr:colOff>161925</xdr:colOff>
      <xdr:row>13</xdr:row>
      <xdr:rowOff>28575</xdr:rowOff>
    </xdr:to>
    <xdr:pic>
      <xdr:nvPicPr>
        <xdr:cNvPr id="4097" name="Picture 1">
          <a:extLst>
            <a:ext uri="{FF2B5EF4-FFF2-40B4-BE49-F238E27FC236}">
              <a16:creationId xmlns:a16="http://schemas.microsoft.com/office/drawing/2014/main" id="{F469B766-2E09-4166-BA42-14B57998B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219075"/>
          <a:ext cx="7096125" cy="216217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142875</xdr:colOff>
      <xdr:row>22</xdr:row>
      <xdr:rowOff>95250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C67BB909-6EB7-478C-B31B-F517B8203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86675" cy="388620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19050</xdr:rowOff>
    </xdr:from>
    <xdr:to>
      <xdr:col>11</xdr:col>
      <xdr:colOff>200025</xdr:colOff>
      <xdr:row>23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9EEF2342-8DA5-4E23-8C97-634F6E53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90500"/>
          <a:ext cx="7686675" cy="388620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workbookViewId="0">
      <selection activeCell="I28" sqref="I28"/>
    </sheetView>
  </sheetViews>
  <sheetFormatPr defaultRowHeight="13.5"/>
  <cols>
    <col min="1" max="1" width="32" customWidth="1"/>
    <col min="2" max="2" width="21.25" customWidth="1"/>
    <col min="3" max="3" width="35.25" customWidth="1"/>
  </cols>
  <sheetData>
    <row r="1" spans="1:9" ht="13.9">
      <c r="A1" s="1" t="s">
        <v>0</v>
      </c>
    </row>
    <row r="2" spans="1:9" ht="13.9">
      <c r="D2" s="2" t="s">
        <v>13</v>
      </c>
    </row>
    <row r="3" spans="1:9" ht="13.9">
      <c r="A3" s="2" t="s">
        <v>19</v>
      </c>
      <c r="B3" s="3" t="s">
        <v>3</v>
      </c>
      <c r="C3" s="4" t="s">
        <v>4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</row>
    <row r="4" spans="1:9" ht="13.9">
      <c r="A4" s="8" t="s">
        <v>20</v>
      </c>
      <c r="B4" s="3">
        <v>500</v>
      </c>
      <c r="C4" s="4">
        <f>SUM(D4:H4)</f>
        <v>500</v>
      </c>
      <c r="D4" s="11">
        <v>400</v>
      </c>
      <c r="E4" s="11">
        <v>0</v>
      </c>
      <c r="F4" s="11">
        <v>0</v>
      </c>
      <c r="G4" s="11">
        <v>100</v>
      </c>
      <c r="H4" s="11">
        <v>0</v>
      </c>
    </row>
    <row r="5" spans="1:9" ht="13.9">
      <c r="A5" s="8" t="s">
        <v>21</v>
      </c>
      <c r="B5" s="3">
        <v>700</v>
      </c>
      <c r="C5" s="4">
        <f>SUM(D5:H5)</f>
        <v>700</v>
      </c>
      <c r="D5" s="11">
        <v>0</v>
      </c>
      <c r="E5" s="11">
        <v>400</v>
      </c>
      <c r="F5" s="11">
        <v>0</v>
      </c>
      <c r="G5" s="11">
        <v>0</v>
      </c>
      <c r="H5" s="11">
        <v>300</v>
      </c>
    </row>
    <row r="6" spans="1:9" ht="13.9">
      <c r="A6" s="8" t="s">
        <v>22</v>
      </c>
      <c r="B6" s="3">
        <v>900</v>
      </c>
      <c r="C6" s="4">
        <f>SUM(D6:H6)</f>
        <v>900</v>
      </c>
      <c r="D6" s="11">
        <v>0</v>
      </c>
      <c r="E6" s="11">
        <v>0</v>
      </c>
      <c r="F6" s="11">
        <v>700</v>
      </c>
      <c r="G6" s="11">
        <v>200</v>
      </c>
      <c r="H6" s="11">
        <v>0</v>
      </c>
    </row>
    <row r="7" spans="1:9" ht="13.9">
      <c r="A7" s="6" t="s">
        <v>5</v>
      </c>
      <c r="B7" s="6">
        <f>SUM(B4:B6)</f>
        <v>2100</v>
      </c>
    </row>
    <row r="8" spans="1:9" ht="13.9">
      <c r="A8" s="6"/>
      <c r="B8" s="6"/>
      <c r="I8" s="6" t="s">
        <v>6</v>
      </c>
    </row>
    <row r="9" spans="1:9" ht="13.9">
      <c r="A9" s="3" t="s">
        <v>7</v>
      </c>
      <c r="D9" s="3">
        <v>400</v>
      </c>
      <c r="E9" s="3">
        <v>400</v>
      </c>
      <c r="F9" s="3">
        <v>700</v>
      </c>
      <c r="G9" s="3">
        <v>300</v>
      </c>
      <c r="H9" s="3">
        <v>300</v>
      </c>
      <c r="I9" s="6">
        <f>SUM(D9:H9)</f>
        <v>2100</v>
      </c>
    </row>
    <row r="10" spans="1:9" ht="13.9">
      <c r="A10" s="4" t="s">
        <v>8</v>
      </c>
      <c r="D10" s="4">
        <f>SUM(D4:D6)</f>
        <v>400</v>
      </c>
      <c r="E10" s="4">
        <f>SUM(E4:E6)</f>
        <v>400</v>
      </c>
      <c r="F10" s="4">
        <f>SUM(F4:F6)</f>
        <v>700</v>
      </c>
      <c r="G10" s="4">
        <f>SUM(G4:G6)</f>
        <v>300</v>
      </c>
      <c r="H10" s="4">
        <f>SUM(H4:H6)</f>
        <v>300</v>
      </c>
    </row>
    <row r="12" spans="1:9" ht="13.9">
      <c r="A12" s="1" t="s">
        <v>9</v>
      </c>
      <c r="D12" s="2" t="s">
        <v>1</v>
      </c>
    </row>
    <row r="13" spans="1:9" ht="13.9">
      <c r="A13" s="2" t="s">
        <v>2</v>
      </c>
      <c r="D13" s="8" t="s">
        <v>14</v>
      </c>
      <c r="E13" s="8" t="s">
        <v>15</v>
      </c>
      <c r="F13" s="8" t="s">
        <v>16</v>
      </c>
      <c r="G13" s="8" t="s">
        <v>17</v>
      </c>
      <c r="H13" s="8" t="s">
        <v>18</v>
      </c>
    </row>
    <row r="14" spans="1:9" ht="13.9">
      <c r="A14" s="8" t="s">
        <v>20</v>
      </c>
      <c r="D14" s="10">
        <f>1.2*130</f>
        <v>156</v>
      </c>
      <c r="E14" s="10">
        <f>1*250</f>
        <v>250</v>
      </c>
      <c r="F14" s="10">
        <f>1*330</f>
        <v>330</v>
      </c>
      <c r="G14" s="10">
        <f>1.2*170</f>
        <v>204</v>
      </c>
      <c r="H14" s="10">
        <f>1*400</f>
        <v>400</v>
      </c>
    </row>
    <row r="15" spans="1:9" ht="13.9">
      <c r="A15" s="8" t="s">
        <v>21</v>
      </c>
      <c r="D15" s="10">
        <f>1*290</f>
        <v>290</v>
      </c>
      <c r="E15" s="10">
        <f>1.2*190</f>
        <v>228</v>
      </c>
      <c r="F15" s="10">
        <f>1*400</f>
        <v>400</v>
      </c>
      <c r="G15" s="10">
        <f>1*260</f>
        <v>260</v>
      </c>
      <c r="H15" s="10">
        <f>1.2*160</f>
        <v>192</v>
      </c>
    </row>
    <row r="16" spans="1:9" ht="13.9">
      <c r="A16" s="8" t="s">
        <v>22</v>
      </c>
      <c r="D16" s="10">
        <f>1.2*150</f>
        <v>180</v>
      </c>
      <c r="E16" s="10">
        <f>1*350</f>
        <v>350</v>
      </c>
      <c r="F16" s="10">
        <f>1*240</f>
        <v>240</v>
      </c>
      <c r="G16" s="10">
        <f>1.2*190</f>
        <v>228</v>
      </c>
      <c r="H16" s="10">
        <f>1*210</f>
        <v>210</v>
      </c>
      <c r="I16" s="7" t="s">
        <v>10</v>
      </c>
    </row>
    <row r="17" spans="1:9" ht="13.9">
      <c r="I17" s="7" t="s">
        <v>11</v>
      </c>
    </row>
    <row r="18" spans="1:9" ht="13.9">
      <c r="A18" s="9" t="s">
        <v>12</v>
      </c>
      <c r="B18" s="5"/>
      <c r="C18" s="5"/>
      <c r="D18" s="2">
        <f>SUMPRODUCT(D4:D6,D14:D16)</f>
        <v>62400</v>
      </c>
      <c r="E18" s="2">
        <f>SUMPRODUCT(E4:E6,E14:E16)</f>
        <v>91200</v>
      </c>
      <c r="F18" s="2">
        <f>SUMPRODUCT(F4:F6,F14:F16)</f>
        <v>168000</v>
      </c>
      <c r="G18" s="2">
        <f>SUMPRODUCT(G4:G6,G14:G16)</f>
        <v>66000</v>
      </c>
      <c r="H18" s="2">
        <f>SUMPRODUCT(H4:H6,H14:H16)</f>
        <v>57600</v>
      </c>
      <c r="I18" s="12">
        <f>SUM(D18:H18)</f>
        <v>445200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8"/>
  <sheetViews>
    <sheetView workbookViewId="0">
      <selection activeCell="I18" sqref="I18"/>
    </sheetView>
  </sheetViews>
  <sheetFormatPr defaultRowHeight="13.5"/>
  <cols>
    <col min="1" max="1" width="61.625" customWidth="1"/>
    <col min="3" max="3" width="36.5" customWidth="1"/>
    <col min="9" max="9" width="15.75" customWidth="1"/>
  </cols>
  <sheetData>
    <row r="1" spans="1:10" ht="13.9">
      <c r="A1" s="1" t="s">
        <v>0</v>
      </c>
    </row>
    <row r="2" spans="1:10" ht="13.9">
      <c r="D2" s="2" t="s">
        <v>24</v>
      </c>
    </row>
    <row r="3" spans="1:10" ht="13.9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30</v>
      </c>
    </row>
    <row r="4" spans="1:10" ht="13.9">
      <c r="A4" s="8" t="s">
        <v>14</v>
      </c>
      <c r="B4" s="3">
        <v>5000</v>
      </c>
      <c r="C4" s="4">
        <f>SUM(D4:I4)</f>
        <v>5000</v>
      </c>
      <c r="D4" s="11">
        <v>1000</v>
      </c>
      <c r="E4" s="11">
        <v>0</v>
      </c>
      <c r="F4" s="11">
        <v>0</v>
      </c>
      <c r="G4" s="11">
        <v>1000</v>
      </c>
      <c r="H4" s="11">
        <v>1000</v>
      </c>
      <c r="I4" s="11">
        <v>2000</v>
      </c>
    </row>
    <row r="5" spans="1:10" ht="13.9">
      <c r="A5" s="8" t="s">
        <v>15</v>
      </c>
      <c r="B5" s="3">
        <v>6000</v>
      </c>
      <c r="C5" s="4">
        <f t="shared" ref="C5:C6" si="0">SUM(D5:I5)</f>
        <v>6000</v>
      </c>
      <c r="D5" s="11">
        <v>3000</v>
      </c>
      <c r="E5" s="11">
        <v>3000</v>
      </c>
      <c r="F5" s="11">
        <v>0</v>
      </c>
      <c r="G5" s="11">
        <v>0</v>
      </c>
      <c r="H5" s="11">
        <v>0</v>
      </c>
      <c r="I5" s="11">
        <v>0</v>
      </c>
    </row>
    <row r="6" spans="1:10" ht="13.9">
      <c r="A6" s="8" t="s">
        <v>16</v>
      </c>
      <c r="B6" s="3">
        <v>4000</v>
      </c>
      <c r="C6" s="4">
        <f t="shared" si="0"/>
        <v>4000</v>
      </c>
      <c r="D6" s="11">
        <v>0</v>
      </c>
      <c r="E6" s="11">
        <v>0</v>
      </c>
      <c r="F6" s="11">
        <v>2000</v>
      </c>
      <c r="G6" s="11">
        <v>0</v>
      </c>
      <c r="H6" s="11">
        <v>2000</v>
      </c>
      <c r="I6" s="11">
        <v>0</v>
      </c>
    </row>
    <row r="7" spans="1:10" ht="13.9">
      <c r="A7" s="6" t="s">
        <v>5</v>
      </c>
      <c r="B7" s="6">
        <f>SUM(B4:B6)</f>
        <v>15000</v>
      </c>
    </row>
    <row r="8" spans="1:10" ht="13.9">
      <c r="A8" s="6"/>
      <c r="B8" s="6"/>
      <c r="J8" s="6" t="s">
        <v>6</v>
      </c>
    </row>
    <row r="9" spans="1:10" ht="13.9">
      <c r="A9" s="3" t="s">
        <v>7</v>
      </c>
      <c r="D9" s="3">
        <v>4000</v>
      </c>
      <c r="E9" s="3">
        <v>3000</v>
      </c>
      <c r="F9" s="3">
        <v>2000</v>
      </c>
      <c r="G9" s="3">
        <v>1000</v>
      </c>
      <c r="H9" s="3">
        <v>3000</v>
      </c>
      <c r="I9" s="3">
        <v>2000</v>
      </c>
      <c r="J9" s="6">
        <f>SUM(D9:I9)</f>
        <v>15000</v>
      </c>
    </row>
    <row r="10" spans="1:10" ht="13.9">
      <c r="A10" s="4" t="s">
        <v>8</v>
      </c>
      <c r="D10" s="4">
        <f>SUM(D4:D6)</f>
        <v>4000</v>
      </c>
      <c r="E10" s="4">
        <f t="shared" ref="E10:I10" si="1">SUM(E4:E6)</f>
        <v>3000</v>
      </c>
      <c r="F10" s="4">
        <f t="shared" si="1"/>
        <v>2000</v>
      </c>
      <c r="G10" s="4">
        <f t="shared" si="1"/>
        <v>1000</v>
      </c>
      <c r="H10" s="4">
        <f t="shared" si="1"/>
        <v>3000</v>
      </c>
      <c r="I10" s="4">
        <f t="shared" si="1"/>
        <v>2000</v>
      </c>
    </row>
    <row r="12" spans="1:10" ht="13.9">
      <c r="A12" s="1" t="s">
        <v>31</v>
      </c>
      <c r="D12" s="2" t="s">
        <v>24</v>
      </c>
    </row>
    <row r="13" spans="1:10" ht="13.9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30</v>
      </c>
    </row>
    <row r="14" spans="1:10" ht="13.9">
      <c r="A14" s="8" t="s">
        <v>14</v>
      </c>
      <c r="D14" s="13">
        <f>220+5</f>
        <v>225</v>
      </c>
      <c r="E14" s="13">
        <f>220+12</f>
        <v>232</v>
      </c>
      <c r="F14" s="13">
        <f>220+10</f>
        <v>230</v>
      </c>
      <c r="G14" s="13">
        <f>220+8</f>
        <v>228</v>
      </c>
      <c r="H14" s="13">
        <f>220+10</f>
        <v>230</v>
      </c>
      <c r="I14" s="13">
        <f>220+2</f>
        <v>222</v>
      </c>
    </row>
    <row r="15" spans="1:10" ht="13.9">
      <c r="A15" s="8" t="s">
        <v>15</v>
      </c>
      <c r="D15" s="13">
        <f>200+5</f>
        <v>205</v>
      </c>
      <c r="E15" s="13">
        <f>200+7</f>
        <v>207</v>
      </c>
      <c r="F15" s="13">
        <f>200+15</f>
        <v>215</v>
      </c>
      <c r="G15" s="13">
        <f>200+10</f>
        <v>210</v>
      </c>
      <c r="H15" s="13">
        <f>200+14</f>
        <v>214</v>
      </c>
      <c r="I15" s="13">
        <f>200+3</f>
        <v>203</v>
      </c>
    </row>
    <row r="16" spans="1:10" ht="13.9">
      <c r="A16" s="8" t="s">
        <v>16</v>
      </c>
      <c r="D16" s="13">
        <f>210+8</f>
        <v>218</v>
      </c>
      <c r="E16" s="13">
        <f>210+13</f>
        <v>223</v>
      </c>
      <c r="F16" s="13">
        <f>210+7</f>
        <v>217</v>
      </c>
      <c r="G16" s="13">
        <f>210+16</f>
        <v>226</v>
      </c>
      <c r="H16" s="13">
        <f>210+9</f>
        <v>219</v>
      </c>
      <c r="I16" s="13">
        <f>210+3</f>
        <v>213</v>
      </c>
      <c r="J16" s="7" t="s">
        <v>10</v>
      </c>
    </row>
    <row r="17" spans="1:11" ht="13.9">
      <c r="J17" s="7" t="s">
        <v>11</v>
      </c>
    </row>
    <row r="18" spans="1:11" ht="13.9">
      <c r="A18" s="5" t="s">
        <v>12</v>
      </c>
      <c r="B18" s="5"/>
      <c r="C18" s="5"/>
      <c r="D18" s="47">
        <f>SUMPRODUCT(D4:D6,D14:D16)</f>
        <v>840000</v>
      </c>
      <c r="E18" s="47">
        <f t="shared" ref="E18:I18" si="2">SUMPRODUCT(E4:E6,E14:E16)</f>
        <v>621000</v>
      </c>
      <c r="F18" s="47">
        <f t="shared" si="2"/>
        <v>434000</v>
      </c>
      <c r="G18" s="47">
        <f t="shared" si="2"/>
        <v>228000</v>
      </c>
      <c r="H18" s="47">
        <f t="shared" si="2"/>
        <v>668000</v>
      </c>
      <c r="I18" s="47">
        <f t="shared" si="2"/>
        <v>444000</v>
      </c>
      <c r="J18" s="41">
        <f>SUM(D18:I18)</f>
        <v>3235000</v>
      </c>
      <c r="K18" s="42" t="s">
        <v>77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J18" sqref="J18"/>
    </sheetView>
  </sheetViews>
  <sheetFormatPr defaultRowHeight="13.5"/>
  <cols>
    <col min="1" max="1" width="35.375" customWidth="1"/>
    <col min="3" max="3" width="36.5" customWidth="1"/>
    <col min="9" max="9" width="15" customWidth="1"/>
  </cols>
  <sheetData>
    <row r="1" spans="1:10" ht="13.9">
      <c r="A1" s="1" t="s">
        <v>0</v>
      </c>
    </row>
    <row r="2" spans="1:10" ht="13.9">
      <c r="D2" s="2" t="s">
        <v>24</v>
      </c>
    </row>
    <row r="3" spans="1:10" ht="13.9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32</v>
      </c>
    </row>
    <row r="4" spans="1:10" ht="13.9">
      <c r="A4" s="8" t="s">
        <v>14</v>
      </c>
      <c r="B4" s="3">
        <v>5000</v>
      </c>
      <c r="C4" s="4">
        <f>SUM(D4:I4)</f>
        <v>5000</v>
      </c>
      <c r="D4" s="11">
        <v>1000</v>
      </c>
      <c r="E4" s="11">
        <v>0</v>
      </c>
      <c r="F4" s="11">
        <v>0</v>
      </c>
      <c r="G4" s="11">
        <v>1000</v>
      </c>
      <c r="H4" s="11">
        <v>1000</v>
      </c>
      <c r="I4" s="11">
        <v>2000</v>
      </c>
    </row>
    <row r="5" spans="1:10" ht="13.9">
      <c r="A5" s="8" t="s">
        <v>15</v>
      </c>
      <c r="B5" s="3">
        <v>6000</v>
      </c>
      <c r="C5" s="4">
        <f>SUM(D5:I5)</f>
        <v>6000</v>
      </c>
      <c r="D5" s="11">
        <v>3000</v>
      </c>
      <c r="E5" s="11">
        <v>3000</v>
      </c>
      <c r="F5" s="11">
        <v>0</v>
      </c>
      <c r="G5" s="11">
        <v>0</v>
      </c>
      <c r="H5" s="11">
        <v>0</v>
      </c>
      <c r="I5" s="11">
        <v>0</v>
      </c>
    </row>
    <row r="6" spans="1:10" ht="13.9">
      <c r="A6" s="8" t="s">
        <v>16</v>
      </c>
      <c r="B6" s="3">
        <v>4000</v>
      </c>
      <c r="C6" s="4">
        <f>SUM(D6:I6)</f>
        <v>4000</v>
      </c>
      <c r="D6" s="11">
        <v>0</v>
      </c>
      <c r="E6" s="11">
        <v>0</v>
      </c>
      <c r="F6" s="11">
        <v>2000</v>
      </c>
      <c r="G6" s="11">
        <v>0</v>
      </c>
      <c r="H6" s="11">
        <v>2000</v>
      </c>
      <c r="I6" s="11">
        <v>0</v>
      </c>
    </row>
    <row r="7" spans="1:10" ht="13.9">
      <c r="A7" s="6" t="s">
        <v>5</v>
      </c>
      <c r="B7" s="6">
        <f>SUM(B4:B6)</f>
        <v>15000</v>
      </c>
    </row>
    <row r="8" spans="1:10" ht="13.9">
      <c r="A8" s="6"/>
      <c r="B8" s="6"/>
      <c r="J8" s="6" t="s">
        <v>6</v>
      </c>
    </row>
    <row r="9" spans="1:10" ht="13.9">
      <c r="A9" s="3" t="s">
        <v>7</v>
      </c>
      <c r="D9" s="3">
        <v>4000</v>
      </c>
      <c r="E9" s="3">
        <v>3000</v>
      </c>
      <c r="F9" s="3">
        <v>2000</v>
      </c>
      <c r="G9" s="3">
        <v>1000</v>
      </c>
      <c r="H9" s="3">
        <v>3000</v>
      </c>
      <c r="I9" s="3">
        <v>2000</v>
      </c>
      <c r="J9" s="6">
        <f>SUM(D9:I9)</f>
        <v>15000</v>
      </c>
    </row>
    <row r="10" spans="1:10" ht="13.9">
      <c r="A10" s="4" t="s">
        <v>8</v>
      </c>
      <c r="D10" s="4">
        <f t="shared" ref="D10:I10" si="0">SUM(D4:D6)</f>
        <v>4000</v>
      </c>
      <c r="E10" s="4">
        <f t="shared" si="0"/>
        <v>3000</v>
      </c>
      <c r="F10" s="4">
        <f t="shared" si="0"/>
        <v>2000</v>
      </c>
      <c r="G10" s="4">
        <f t="shared" si="0"/>
        <v>1000</v>
      </c>
      <c r="H10" s="4">
        <f t="shared" si="0"/>
        <v>3000</v>
      </c>
      <c r="I10" s="4">
        <f t="shared" si="0"/>
        <v>2000</v>
      </c>
    </row>
    <row r="12" spans="1:10" ht="13.9">
      <c r="A12" s="1" t="s">
        <v>9</v>
      </c>
      <c r="D12" s="2" t="s">
        <v>24</v>
      </c>
    </row>
    <row r="13" spans="1:10" ht="13.9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32</v>
      </c>
    </row>
    <row r="14" spans="1:10" ht="13.9">
      <c r="A14" s="8" t="s">
        <v>14</v>
      </c>
      <c r="D14" s="46">
        <f>220+5</f>
        <v>225</v>
      </c>
      <c r="E14" s="46">
        <f>220+12</f>
        <v>232</v>
      </c>
      <c r="F14" s="46">
        <f>220+10</f>
        <v>230</v>
      </c>
      <c r="G14" s="46">
        <f>220+8</f>
        <v>228</v>
      </c>
      <c r="H14" s="46">
        <f>220+10</f>
        <v>230</v>
      </c>
      <c r="I14" s="46">
        <v>0</v>
      </c>
    </row>
    <row r="15" spans="1:10" ht="13.9">
      <c r="A15" s="8" t="s">
        <v>15</v>
      </c>
      <c r="D15" s="46">
        <f>200+5</f>
        <v>205</v>
      </c>
      <c r="E15" s="46">
        <f>200+7</f>
        <v>207</v>
      </c>
      <c r="F15" s="46">
        <f>200+15</f>
        <v>215</v>
      </c>
      <c r="G15" s="46">
        <f>200+10</f>
        <v>210</v>
      </c>
      <c r="H15" s="46">
        <f>200+14</f>
        <v>214</v>
      </c>
      <c r="I15" s="46">
        <v>0</v>
      </c>
    </row>
    <row r="16" spans="1:10" ht="13.9">
      <c r="A16" s="8" t="s">
        <v>16</v>
      </c>
      <c r="D16" s="46">
        <f>210+8</f>
        <v>218</v>
      </c>
      <c r="E16" s="46">
        <f>210+13</f>
        <v>223</v>
      </c>
      <c r="F16" s="46">
        <f>210+7</f>
        <v>217</v>
      </c>
      <c r="G16" s="46">
        <f>210+16</f>
        <v>226</v>
      </c>
      <c r="H16" s="46">
        <f>210+9</f>
        <v>219</v>
      </c>
      <c r="I16" s="46">
        <v>0</v>
      </c>
      <c r="J16" s="7" t="s">
        <v>10</v>
      </c>
    </row>
    <row r="17" spans="1:10" ht="13.9">
      <c r="J17" s="7" t="s">
        <v>11</v>
      </c>
    </row>
    <row r="18" spans="1:10" ht="13.9">
      <c r="A18" s="5" t="s">
        <v>12</v>
      </c>
      <c r="B18" s="5"/>
      <c r="C18" s="5"/>
      <c r="D18" s="2">
        <f t="shared" ref="D18:I18" si="1">SUMPRODUCT(D4:D6,D14:D16)</f>
        <v>840000</v>
      </c>
      <c r="E18" s="2">
        <f t="shared" si="1"/>
        <v>621000</v>
      </c>
      <c r="F18" s="2">
        <f t="shared" si="1"/>
        <v>434000</v>
      </c>
      <c r="G18" s="2">
        <f t="shared" si="1"/>
        <v>228000</v>
      </c>
      <c r="H18" s="2">
        <f t="shared" si="1"/>
        <v>668000</v>
      </c>
      <c r="I18" s="2">
        <f t="shared" si="1"/>
        <v>0</v>
      </c>
      <c r="J18" s="7">
        <f>SUM(D18:I18)</f>
        <v>2791000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L2:V27"/>
  <sheetViews>
    <sheetView topLeftCell="B1" workbookViewId="0">
      <selection activeCell="R18" sqref="R18"/>
    </sheetView>
  </sheetViews>
  <sheetFormatPr defaultRowHeight="13.5"/>
  <cols>
    <col min="12" max="12" width="18.75" customWidth="1"/>
    <col min="13" max="13" width="20.375" customWidth="1"/>
  </cols>
  <sheetData>
    <row r="2" spans="12:22">
      <c r="L2" t="s">
        <v>78</v>
      </c>
    </row>
    <row r="3" spans="12:22" ht="13.9">
      <c r="L3" s="17"/>
      <c r="M3" s="17">
        <v>1</v>
      </c>
      <c r="N3" s="17">
        <v>2</v>
      </c>
      <c r="O3" s="17">
        <v>3</v>
      </c>
      <c r="P3" s="17">
        <v>4</v>
      </c>
      <c r="Q3" s="17">
        <v>5</v>
      </c>
      <c r="R3" s="17">
        <v>6</v>
      </c>
      <c r="S3" s="17">
        <v>7</v>
      </c>
      <c r="T3" s="18" t="s">
        <v>43</v>
      </c>
      <c r="U3" s="19" t="s">
        <v>44</v>
      </c>
      <c r="V3" s="19" t="s">
        <v>51</v>
      </c>
    </row>
    <row r="4" spans="12:22" ht="13.9">
      <c r="L4" s="17">
        <v>1</v>
      </c>
      <c r="M4" s="20">
        <v>0</v>
      </c>
      <c r="N4" s="20">
        <v>5</v>
      </c>
      <c r="O4" s="20">
        <v>8</v>
      </c>
      <c r="P4" s="20">
        <v>11</v>
      </c>
      <c r="Q4" s="20">
        <v>4</v>
      </c>
      <c r="R4" s="20">
        <v>6</v>
      </c>
      <c r="S4" s="20">
        <v>16</v>
      </c>
      <c r="T4" s="21">
        <f>SUM(M4:S4)</f>
        <v>50</v>
      </c>
      <c r="U4" s="22">
        <f>M11-T4</f>
        <v>11</v>
      </c>
      <c r="V4" s="23" t="s">
        <v>45</v>
      </c>
    </row>
    <row r="5" spans="12:22" ht="13.9">
      <c r="L5" s="17">
        <v>2</v>
      </c>
      <c r="M5" s="20">
        <v>10</v>
      </c>
      <c r="N5" s="20">
        <v>0</v>
      </c>
      <c r="O5" s="20">
        <v>8</v>
      </c>
      <c r="P5" s="20">
        <v>7</v>
      </c>
      <c r="Q5" s="20">
        <v>6</v>
      </c>
      <c r="R5" s="20">
        <v>5</v>
      </c>
      <c r="S5" s="20">
        <v>12</v>
      </c>
      <c r="T5" s="21">
        <f t="shared" ref="T5:T10" si="0">SUM(M5:S5)</f>
        <v>48</v>
      </c>
      <c r="U5" s="22">
        <f>N11-T5</f>
        <v>-5</v>
      </c>
      <c r="V5" s="23" t="s">
        <v>46</v>
      </c>
    </row>
    <row r="6" spans="12:22" ht="13.9">
      <c r="L6" s="17">
        <v>3</v>
      </c>
      <c r="M6" s="20">
        <v>9</v>
      </c>
      <c r="N6" s="20">
        <v>4</v>
      </c>
      <c r="O6" s="20">
        <v>0</v>
      </c>
      <c r="P6" s="20">
        <v>5</v>
      </c>
      <c r="Q6" s="20">
        <v>5</v>
      </c>
      <c r="R6" s="20">
        <v>10</v>
      </c>
      <c r="S6" s="20">
        <v>7</v>
      </c>
      <c r="T6" s="21">
        <f t="shared" si="0"/>
        <v>40</v>
      </c>
      <c r="U6" s="22">
        <f>O11-T6</f>
        <v>-4</v>
      </c>
      <c r="V6" s="23" t="s">
        <v>46</v>
      </c>
    </row>
    <row r="7" spans="12:22" ht="13.9">
      <c r="L7" s="17">
        <v>4</v>
      </c>
      <c r="M7" s="20">
        <v>4</v>
      </c>
      <c r="N7" s="20">
        <v>3</v>
      </c>
      <c r="O7" s="20">
        <v>3</v>
      </c>
      <c r="P7" s="20">
        <v>0</v>
      </c>
      <c r="Q7" s="20">
        <v>6</v>
      </c>
      <c r="R7" s="20">
        <v>9</v>
      </c>
      <c r="S7" s="20">
        <v>17</v>
      </c>
      <c r="T7" s="21">
        <f t="shared" si="0"/>
        <v>42</v>
      </c>
      <c r="U7" s="22">
        <f>P11-T7</f>
        <v>3</v>
      </c>
      <c r="V7" s="23" t="s">
        <v>45</v>
      </c>
    </row>
    <row r="8" spans="12:22" ht="13.9">
      <c r="L8" s="17">
        <v>5</v>
      </c>
      <c r="M8" s="20">
        <v>20</v>
      </c>
      <c r="N8" s="20">
        <v>15</v>
      </c>
      <c r="O8" s="20">
        <v>4</v>
      </c>
      <c r="P8" s="20">
        <v>9</v>
      </c>
      <c r="Q8" s="20">
        <v>0</v>
      </c>
      <c r="R8" s="20">
        <v>8</v>
      </c>
      <c r="S8" s="20">
        <v>6</v>
      </c>
      <c r="T8" s="21">
        <f t="shared" si="0"/>
        <v>62</v>
      </c>
      <c r="U8" s="22">
        <f>Q11-T8</f>
        <v>-23</v>
      </c>
      <c r="V8" s="23" t="s">
        <v>46</v>
      </c>
    </row>
    <row r="9" spans="12:22" ht="13.9">
      <c r="L9" s="17">
        <v>6</v>
      </c>
      <c r="M9" s="20">
        <v>10</v>
      </c>
      <c r="N9" s="20">
        <v>9</v>
      </c>
      <c r="O9" s="20">
        <v>7</v>
      </c>
      <c r="P9" s="20">
        <v>8</v>
      </c>
      <c r="Q9" s="20">
        <v>11</v>
      </c>
      <c r="R9" s="20">
        <v>0</v>
      </c>
      <c r="S9" s="20">
        <v>11</v>
      </c>
      <c r="T9" s="21">
        <f t="shared" si="0"/>
        <v>56</v>
      </c>
      <c r="U9" s="22">
        <f>R11-T9</f>
        <v>-9</v>
      </c>
      <c r="V9" s="23" t="s">
        <v>46</v>
      </c>
    </row>
    <row r="10" spans="12:22" ht="13.9">
      <c r="L10" s="17">
        <v>7</v>
      </c>
      <c r="M10" s="20">
        <v>8</v>
      </c>
      <c r="N10" s="20">
        <v>7</v>
      </c>
      <c r="O10" s="20">
        <v>6</v>
      </c>
      <c r="P10" s="20">
        <v>5</v>
      </c>
      <c r="Q10" s="20">
        <v>7</v>
      </c>
      <c r="R10" s="20">
        <v>9</v>
      </c>
      <c r="S10" s="20">
        <v>0</v>
      </c>
      <c r="T10" s="21">
        <f t="shared" si="0"/>
        <v>42</v>
      </c>
      <c r="U10" s="22">
        <f>S11-T10</f>
        <v>27</v>
      </c>
      <c r="V10" s="23" t="s">
        <v>45</v>
      </c>
    </row>
    <row r="11" spans="12:22" ht="13.9">
      <c r="L11" s="18" t="s">
        <v>47</v>
      </c>
      <c r="M11" s="21">
        <f>SUM(M4:M10)</f>
        <v>61</v>
      </c>
      <c r="N11" s="21">
        <f t="shared" ref="N11:S11" si="1">SUM(N4:N10)</f>
        <v>43</v>
      </c>
      <c r="O11" s="21">
        <f t="shared" si="1"/>
        <v>36</v>
      </c>
      <c r="P11" s="21">
        <f t="shared" si="1"/>
        <v>45</v>
      </c>
      <c r="Q11" s="21">
        <f t="shared" si="1"/>
        <v>39</v>
      </c>
      <c r="R11" s="21">
        <f t="shared" si="1"/>
        <v>47</v>
      </c>
      <c r="S11" s="21">
        <f t="shared" si="1"/>
        <v>69</v>
      </c>
      <c r="T11" s="24" t="s">
        <v>48</v>
      </c>
      <c r="U11" s="43">
        <f>SUM(M11:S11)</f>
        <v>340</v>
      </c>
      <c r="V11" s="26"/>
    </row>
    <row r="12" spans="12:22" ht="13.9">
      <c r="L12" s="26"/>
      <c r="M12" s="26"/>
      <c r="N12" s="26"/>
      <c r="O12" s="26"/>
      <c r="P12" s="26"/>
      <c r="Q12" s="26"/>
      <c r="R12" s="26"/>
      <c r="S12" s="26"/>
      <c r="T12" s="43">
        <f>SUM(T4:T10)</f>
        <v>340</v>
      </c>
      <c r="U12" s="26"/>
      <c r="V12" s="26"/>
    </row>
    <row r="15" spans="12:22" ht="13.9">
      <c r="L15" s="27" t="s">
        <v>49</v>
      </c>
      <c r="M15" s="28" t="s">
        <v>50</v>
      </c>
      <c r="N15" s="29" t="s">
        <v>51</v>
      </c>
      <c r="O15" s="17">
        <v>2</v>
      </c>
      <c r="P15" s="17">
        <v>3</v>
      </c>
      <c r="Q15" s="17">
        <v>5</v>
      </c>
      <c r="R15" s="17">
        <v>6</v>
      </c>
    </row>
    <row r="16" spans="12:22" ht="13.9">
      <c r="L16" s="27">
        <v>11</v>
      </c>
      <c r="M16" s="28">
        <f>SUM(O16:R16)</f>
        <v>11</v>
      </c>
      <c r="N16" s="17">
        <v>1</v>
      </c>
      <c r="O16" s="45">
        <v>0</v>
      </c>
      <c r="P16" s="45">
        <v>0</v>
      </c>
      <c r="Q16" s="45">
        <v>11</v>
      </c>
      <c r="R16" s="45">
        <v>0</v>
      </c>
    </row>
    <row r="17" spans="12:22" ht="13.9">
      <c r="L17" s="27">
        <v>3</v>
      </c>
      <c r="M17" s="28">
        <f t="shared" ref="M17:M18" si="2">SUM(O17:R17)</f>
        <v>3</v>
      </c>
      <c r="N17" s="17">
        <v>4</v>
      </c>
      <c r="O17" s="45">
        <v>0</v>
      </c>
      <c r="P17" s="45">
        <v>0</v>
      </c>
      <c r="Q17" s="45">
        <v>0</v>
      </c>
      <c r="R17" s="45">
        <v>3</v>
      </c>
    </row>
    <row r="18" spans="12:22" ht="13.9">
      <c r="L18" s="27">
        <v>27</v>
      </c>
      <c r="M18" s="28">
        <f t="shared" si="2"/>
        <v>27</v>
      </c>
      <c r="N18" s="17">
        <v>7</v>
      </c>
      <c r="O18" s="45">
        <v>5</v>
      </c>
      <c r="P18" s="45">
        <v>4</v>
      </c>
      <c r="Q18" s="45">
        <v>12</v>
      </c>
      <c r="R18" s="45">
        <v>6</v>
      </c>
    </row>
    <row r="19" spans="12:22" ht="13.9">
      <c r="L19" s="44">
        <f>SUM(L16:L18)</f>
        <v>41</v>
      </c>
      <c r="M19" s="27" t="s">
        <v>52</v>
      </c>
      <c r="N19" s="27"/>
      <c r="O19" s="27">
        <v>5</v>
      </c>
      <c r="P19" s="27">
        <v>4</v>
      </c>
      <c r="Q19" s="27">
        <v>23</v>
      </c>
      <c r="R19" s="27">
        <v>9</v>
      </c>
      <c r="S19" s="42">
        <f>SUM(O19:R19)</f>
        <v>41</v>
      </c>
    </row>
    <row r="20" spans="12:22">
      <c r="L20" s="26"/>
      <c r="M20" s="28" t="s">
        <v>53</v>
      </c>
      <c r="N20" s="28"/>
      <c r="O20" s="28">
        <f>SUM(O16:O18)</f>
        <v>5</v>
      </c>
      <c r="P20" s="28">
        <f t="shared" ref="P20:R20" si="3">SUM(P16:P18)</f>
        <v>4</v>
      </c>
      <c r="Q20" s="28">
        <f t="shared" si="3"/>
        <v>23</v>
      </c>
      <c r="R20" s="28">
        <f t="shared" si="3"/>
        <v>9</v>
      </c>
    </row>
    <row r="22" spans="12:22">
      <c r="N22" t="s">
        <v>80</v>
      </c>
    </row>
    <row r="23" spans="12:22" ht="13.9">
      <c r="N23" s="29" t="s">
        <v>51</v>
      </c>
      <c r="O23" s="17">
        <v>2</v>
      </c>
      <c r="P23" s="17">
        <v>3</v>
      </c>
      <c r="Q23" s="17">
        <v>5</v>
      </c>
      <c r="R23" s="17">
        <v>6</v>
      </c>
    </row>
    <row r="24" spans="12:22" ht="13.9">
      <c r="N24" s="17">
        <v>1</v>
      </c>
      <c r="O24" s="20">
        <v>18</v>
      </c>
      <c r="P24" s="20">
        <v>34</v>
      </c>
      <c r="Q24" s="20">
        <v>10</v>
      </c>
      <c r="R24" s="20">
        <v>21</v>
      </c>
    </row>
    <row r="25" spans="12:22" ht="13.9">
      <c r="N25" s="17">
        <v>4</v>
      </c>
      <c r="O25" s="20">
        <v>29</v>
      </c>
      <c r="P25" s="20">
        <v>18</v>
      </c>
      <c r="Q25" s="20">
        <v>54</v>
      </c>
      <c r="R25" s="20">
        <v>9</v>
      </c>
    </row>
    <row r="26" spans="12:22" ht="13.9">
      <c r="N26" s="17">
        <v>7</v>
      </c>
      <c r="O26" s="20">
        <v>10</v>
      </c>
      <c r="P26" s="20">
        <v>14</v>
      </c>
      <c r="Q26" s="20">
        <v>15</v>
      </c>
      <c r="R26" s="20">
        <v>19</v>
      </c>
      <c r="T26" t="s">
        <v>54</v>
      </c>
    </row>
    <row r="27" spans="12:22" ht="13.9">
      <c r="N27" s="26"/>
      <c r="O27" s="25">
        <f>SUMPRODUCT(O24:O26,O16:O18)</f>
        <v>50</v>
      </c>
      <c r="P27" s="25">
        <f t="shared" ref="P27:R27" si="4">SUMPRODUCT(P24:P26,P16:P18)</f>
        <v>56</v>
      </c>
      <c r="Q27" s="25">
        <f t="shared" si="4"/>
        <v>290</v>
      </c>
      <c r="R27" s="25">
        <f t="shared" si="4"/>
        <v>141</v>
      </c>
      <c r="T27" s="30">
        <f>SUM(O27:R27)</f>
        <v>537</v>
      </c>
      <c r="U27" t="s">
        <v>79</v>
      </c>
      <c r="V27" s="42" t="s">
        <v>77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O19"/>
  <sheetViews>
    <sheetView workbookViewId="0">
      <selection activeCell="L4" sqref="L4"/>
    </sheetView>
  </sheetViews>
  <sheetFormatPr defaultRowHeight="13.5"/>
  <cols>
    <col min="1" max="1" width="9" customWidth="1"/>
    <col min="11" max="11" width="17.125" customWidth="1"/>
  </cols>
  <sheetData>
    <row r="2" spans="1:15">
      <c r="K2" t="s">
        <v>55</v>
      </c>
    </row>
    <row r="3" spans="1:15">
      <c r="L3" t="s">
        <v>25</v>
      </c>
      <c r="M3" t="s">
        <v>26</v>
      </c>
      <c r="N3" t="s">
        <v>27</v>
      </c>
    </row>
    <row r="4" spans="1:15">
      <c r="K4" t="s">
        <v>56</v>
      </c>
      <c r="L4" s="38">
        <f t="shared" ref="L4:N5" si="0">B$11-$E9-B9</f>
        <v>1</v>
      </c>
      <c r="M4" s="38">
        <f t="shared" si="0"/>
        <v>5</v>
      </c>
      <c r="N4" s="38">
        <f t="shared" si="0"/>
        <v>3</v>
      </c>
    </row>
    <row r="5" spans="1:15">
      <c r="K5" t="s">
        <v>57</v>
      </c>
      <c r="L5" s="38">
        <f t="shared" si="0"/>
        <v>4</v>
      </c>
      <c r="M5" s="38">
        <f t="shared" si="0"/>
        <v>3</v>
      </c>
      <c r="N5" s="38">
        <f t="shared" si="0"/>
        <v>0</v>
      </c>
    </row>
    <row r="7" spans="1:15">
      <c r="K7" t="s">
        <v>58</v>
      </c>
    </row>
    <row r="8" spans="1:15" ht="27">
      <c r="A8" s="31"/>
      <c r="B8" s="32" t="s">
        <v>59</v>
      </c>
      <c r="C8" s="32" t="s">
        <v>60</v>
      </c>
      <c r="D8" s="32" t="s">
        <v>61</v>
      </c>
      <c r="E8" s="32" t="s">
        <v>62</v>
      </c>
      <c r="F8" s="32" t="s">
        <v>3</v>
      </c>
      <c r="L8" t="s">
        <v>25</v>
      </c>
      <c r="M8" t="s">
        <v>26</v>
      </c>
      <c r="N8" t="s">
        <v>27</v>
      </c>
      <c r="O8" t="s">
        <v>3</v>
      </c>
    </row>
    <row r="9" spans="1:15" ht="15">
      <c r="A9" s="32" t="s">
        <v>63</v>
      </c>
      <c r="B9" s="32">
        <v>7</v>
      </c>
      <c r="C9" s="32">
        <v>1</v>
      </c>
      <c r="D9" s="32">
        <v>4</v>
      </c>
      <c r="E9" s="32">
        <v>7</v>
      </c>
      <c r="F9" s="32">
        <v>30</v>
      </c>
      <c r="K9" t="s">
        <v>56</v>
      </c>
      <c r="L9" s="11">
        <v>0</v>
      </c>
      <c r="M9" s="11">
        <v>0</v>
      </c>
      <c r="N9" s="11">
        <v>30</v>
      </c>
      <c r="O9" s="33">
        <f>SUM(L9:N9)</f>
        <v>30</v>
      </c>
    </row>
    <row r="10" spans="1:15" ht="15">
      <c r="A10" s="32" t="s">
        <v>64</v>
      </c>
      <c r="B10" s="32">
        <v>3</v>
      </c>
      <c r="C10" s="32">
        <v>2</v>
      </c>
      <c r="D10" s="32">
        <v>6</v>
      </c>
      <c r="E10" s="32">
        <v>8</v>
      </c>
      <c r="F10" s="32">
        <v>40</v>
      </c>
      <c r="K10" t="s">
        <v>57</v>
      </c>
      <c r="L10" s="11">
        <v>20</v>
      </c>
      <c r="M10" s="11">
        <v>10.000000000000004</v>
      </c>
      <c r="N10" s="11">
        <v>9.9999999999999964</v>
      </c>
      <c r="O10" s="33">
        <f>SUM(L10:N10)</f>
        <v>40</v>
      </c>
    </row>
    <row r="11" spans="1:15" ht="28.5" customHeight="1">
      <c r="A11" s="32" t="s">
        <v>65</v>
      </c>
      <c r="B11" s="32">
        <v>15</v>
      </c>
      <c r="C11" s="32">
        <v>13</v>
      </c>
      <c r="D11" s="32">
        <v>14</v>
      </c>
      <c r="E11" s="31"/>
      <c r="F11" s="31"/>
      <c r="K11" t="s">
        <v>66</v>
      </c>
      <c r="L11" s="33">
        <f>SUM(L9:L10)</f>
        <v>20</v>
      </c>
      <c r="M11" s="33">
        <f>SUM(M9:M10)</f>
        <v>10.000000000000004</v>
      </c>
      <c r="N11" s="33">
        <f>SUM(N9:N10)</f>
        <v>40</v>
      </c>
    </row>
    <row r="12" spans="1:15">
      <c r="A12" s="32" t="s">
        <v>66</v>
      </c>
      <c r="B12" s="32">
        <v>20</v>
      </c>
      <c r="C12" s="32">
        <v>15</v>
      </c>
      <c r="D12" s="32">
        <v>40</v>
      </c>
      <c r="E12" s="31"/>
      <c r="F12" s="31"/>
    </row>
    <row r="13" spans="1:15">
      <c r="A13" s="34"/>
      <c r="O13" t="s">
        <v>67</v>
      </c>
    </row>
    <row r="14" spans="1:15" ht="13.9">
      <c r="A14" s="34"/>
      <c r="K14" t="s">
        <v>68</v>
      </c>
      <c r="L14" s="39">
        <f>SUMPRODUCT(L4:L5,L9:L10)</f>
        <v>80</v>
      </c>
      <c r="M14" s="39">
        <f>SUMPRODUCT(M4:M5,M9:M10)</f>
        <v>30.000000000000011</v>
      </c>
      <c r="N14" s="39">
        <f>SUMPRODUCT(N4:N5,N9:N10)</f>
        <v>90</v>
      </c>
      <c r="O14" s="40">
        <f>SUM(L14:N14)</f>
        <v>200</v>
      </c>
    </row>
    <row r="15" spans="1:15">
      <c r="A15" s="34"/>
    </row>
    <row r="16" spans="1:15">
      <c r="A16" s="34"/>
    </row>
    <row r="17" spans="11:15" ht="13.9">
      <c r="K17" s="42" t="s">
        <v>81</v>
      </c>
      <c r="L17" s="42">
        <f>L11*B11</f>
        <v>300</v>
      </c>
      <c r="M17" s="42">
        <f t="shared" ref="M17:N17" si="1">M11*C11</f>
        <v>130.00000000000006</v>
      </c>
      <c r="N17" s="42">
        <f t="shared" si="1"/>
        <v>560</v>
      </c>
      <c r="O17" s="52">
        <f>SUM(L17:N17)</f>
        <v>990</v>
      </c>
    </row>
    <row r="18" spans="11:15" ht="13.9">
      <c r="K18" s="42" t="s">
        <v>62</v>
      </c>
      <c r="L18" s="42">
        <f>O9*E9</f>
        <v>210</v>
      </c>
      <c r="M18" s="42">
        <f>O10*E10</f>
        <v>320</v>
      </c>
      <c r="N18" s="42"/>
      <c r="O18" s="52">
        <f>SUM(L18:M18)</f>
        <v>530</v>
      </c>
    </row>
    <row r="19" spans="11:15" ht="13.9">
      <c r="K19" s="42" t="s">
        <v>82</v>
      </c>
      <c r="O19" s="52">
        <f>SUMPRODUCT(L9:N10,B9:D10)</f>
        <v>260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7:N25"/>
  <sheetViews>
    <sheetView workbookViewId="0">
      <selection activeCell="F29" sqref="F29"/>
    </sheetView>
  </sheetViews>
  <sheetFormatPr defaultRowHeight="13.5"/>
  <cols>
    <col min="2" max="2" width="18.625" customWidth="1"/>
    <col min="7" max="7" width="20" customWidth="1"/>
    <col min="8" max="8" width="17.125" customWidth="1"/>
  </cols>
  <sheetData>
    <row r="17" spans="2:14">
      <c r="J17" t="s">
        <v>33</v>
      </c>
    </row>
    <row r="18" spans="2:14">
      <c r="C18" t="s">
        <v>20</v>
      </c>
      <c r="D18" t="s">
        <v>21</v>
      </c>
      <c r="E18" t="s">
        <v>22</v>
      </c>
      <c r="F18" t="s">
        <v>34</v>
      </c>
      <c r="G18" t="s">
        <v>35</v>
      </c>
      <c r="H18" t="s">
        <v>36</v>
      </c>
      <c r="K18" t="s">
        <v>20</v>
      </c>
      <c r="L18" t="s">
        <v>21</v>
      </c>
      <c r="M18" t="s">
        <v>22</v>
      </c>
      <c r="N18" t="s">
        <v>34</v>
      </c>
    </row>
    <row r="19" spans="2:14" ht="13.9">
      <c r="B19" t="s">
        <v>37</v>
      </c>
      <c r="C19" s="11">
        <v>0</v>
      </c>
      <c r="D19" s="11">
        <v>100</v>
      </c>
      <c r="E19" s="11">
        <v>600</v>
      </c>
      <c r="F19" s="11">
        <v>1500</v>
      </c>
      <c r="G19">
        <v>2200</v>
      </c>
      <c r="H19" s="14">
        <f>SUM(C19:F19)</f>
        <v>2200</v>
      </c>
      <c r="J19" t="s">
        <v>37</v>
      </c>
      <c r="K19" s="48">
        <v>0.02</v>
      </c>
      <c r="L19" s="48">
        <v>0.03</v>
      </c>
      <c r="M19" s="48">
        <v>0.04</v>
      </c>
      <c r="N19" s="48">
        <v>0.01</v>
      </c>
    </row>
    <row r="20" spans="2:14" ht="13.9">
      <c r="B20" t="s">
        <v>38</v>
      </c>
      <c r="C20" s="11">
        <v>0</v>
      </c>
      <c r="D20" s="11">
        <v>0</v>
      </c>
      <c r="E20" s="11">
        <v>2000</v>
      </c>
      <c r="F20" s="11">
        <v>0</v>
      </c>
      <c r="G20">
        <v>2000</v>
      </c>
      <c r="H20" s="14">
        <f>SUM(C20:F20)</f>
        <v>2000</v>
      </c>
      <c r="J20" t="s">
        <v>38</v>
      </c>
      <c r="K20" s="48">
        <v>0.05</v>
      </c>
      <c r="L20" s="48">
        <v>7.0000000000000007E-2</v>
      </c>
      <c r="M20" s="48">
        <v>0.03</v>
      </c>
      <c r="N20" s="48">
        <v>0.02</v>
      </c>
    </row>
    <row r="21" spans="2:14" ht="13.9">
      <c r="B21" t="s">
        <v>39</v>
      </c>
      <c r="C21" s="11">
        <v>1500</v>
      </c>
      <c r="D21" s="11">
        <v>1300</v>
      </c>
      <c r="E21" s="11">
        <v>0</v>
      </c>
      <c r="F21" s="11">
        <v>0</v>
      </c>
      <c r="G21">
        <v>2800</v>
      </c>
      <c r="H21" s="14">
        <f>SUM(C21:F21)</f>
        <v>2800</v>
      </c>
      <c r="J21" t="s">
        <v>39</v>
      </c>
      <c r="K21" s="48">
        <v>0.01</v>
      </c>
      <c r="L21" s="48">
        <v>0.04</v>
      </c>
      <c r="M21" s="48">
        <v>0.08</v>
      </c>
      <c r="N21" s="48">
        <v>0.03</v>
      </c>
    </row>
    <row r="22" spans="2:14">
      <c r="B22" t="s">
        <v>40</v>
      </c>
      <c r="C22">
        <v>1500</v>
      </c>
      <c r="D22">
        <v>1400</v>
      </c>
      <c r="E22">
        <v>2600</v>
      </c>
      <c r="F22">
        <v>1500</v>
      </c>
    </row>
    <row r="23" spans="2:14" ht="13.9">
      <c r="B23" s="15" t="s">
        <v>41</v>
      </c>
      <c r="C23" s="14">
        <f>SUM(C19:C21)</f>
        <v>1500</v>
      </c>
      <c r="D23" s="14">
        <f>SUM(D19:D21)</f>
        <v>1400</v>
      </c>
      <c r="E23" s="14">
        <f>SUM(E19:E21)</f>
        <v>2600</v>
      </c>
      <c r="F23" s="14">
        <f>SUM(F19:F21)</f>
        <v>1500</v>
      </c>
    </row>
    <row r="24" spans="2:14">
      <c r="B24" t="s">
        <v>42</v>
      </c>
      <c r="C24">
        <f>SUMPRODUCT(K19:K21,C19:C21)</f>
        <v>15</v>
      </c>
      <c r="D24">
        <f>SUMPRODUCT(L19:L21,D19:D21)</f>
        <v>55</v>
      </c>
      <c r="E24">
        <f>SUMPRODUCT(M19:M21,E19:E21)</f>
        <v>84</v>
      </c>
      <c r="F24">
        <f>SUMPRODUCT(N19:N21,F19:F21)</f>
        <v>15</v>
      </c>
    </row>
    <row r="25" spans="2:14" ht="13.9">
      <c r="B25" s="16">
        <f>SUM(C24:F24)</f>
        <v>169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C58E9-473D-4631-8719-0B2691F5E8B3}">
  <dimension ref="M4:T17"/>
  <sheetViews>
    <sheetView workbookViewId="0">
      <selection activeCell="I31" sqref="I31"/>
    </sheetView>
  </sheetViews>
  <sheetFormatPr defaultRowHeight="13.5"/>
  <cols>
    <col min="13" max="13" width="15" customWidth="1"/>
  </cols>
  <sheetData>
    <row r="4" spans="13:20">
      <c r="N4" t="s">
        <v>69</v>
      </c>
      <c r="O4" t="s">
        <v>70</v>
      </c>
      <c r="P4" t="s">
        <v>71</v>
      </c>
      <c r="Q4" t="s">
        <v>72</v>
      </c>
      <c r="R4" t="s">
        <v>73</v>
      </c>
      <c r="S4" t="s">
        <v>3</v>
      </c>
      <c r="T4" t="s">
        <v>74</v>
      </c>
    </row>
    <row r="5" spans="13:20" ht="13.9">
      <c r="M5" t="s">
        <v>20</v>
      </c>
      <c r="N5" s="11">
        <v>30</v>
      </c>
      <c r="O5" s="11">
        <v>35</v>
      </c>
      <c r="P5" s="11">
        <v>10</v>
      </c>
      <c r="Q5" s="11">
        <v>0</v>
      </c>
      <c r="R5" s="11">
        <v>25</v>
      </c>
      <c r="S5" s="35">
        <f>SUM(N5:R5)</f>
        <v>100</v>
      </c>
      <c r="T5" s="49">
        <v>100</v>
      </c>
    </row>
    <row r="6" spans="13:20" ht="13.9">
      <c r="M6" t="s">
        <v>21</v>
      </c>
      <c r="N6" s="11">
        <v>0</v>
      </c>
      <c r="O6" s="11">
        <v>0</v>
      </c>
      <c r="P6" s="11">
        <v>10</v>
      </c>
      <c r="Q6" s="11">
        <v>40</v>
      </c>
      <c r="R6" s="11">
        <v>0</v>
      </c>
      <c r="S6" s="35">
        <f>SUM(N6:R6)</f>
        <v>50</v>
      </c>
      <c r="T6" s="49">
        <v>50</v>
      </c>
    </row>
    <row r="7" spans="13:20" ht="13.9">
      <c r="M7" t="s">
        <v>22</v>
      </c>
      <c r="N7" s="11">
        <v>10</v>
      </c>
      <c r="O7" s="11">
        <v>35</v>
      </c>
      <c r="P7" s="11">
        <v>10</v>
      </c>
      <c r="Q7" s="11">
        <v>10</v>
      </c>
      <c r="R7" s="11">
        <v>15</v>
      </c>
      <c r="S7" s="35">
        <f>SUM(N7:R7)</f>
        <v>80</v>
      </c>
      <c r="T7" s="49">
        <v>80</v>
      </c>
    </row>
    <row r="8" spans="13:20">
      <c r="M8" t="s">
        <v>75</v>
      </c>
      <c r="N8" s="37">
        <f>SUM(N5:N7)</f>
        <v>40</v>
      </c>
      <c r="O8" s="37">
        <f>SUM(O5:O7)</f>
        <v>70</v>
      </c>
      <c r="P8" s="37">
        <f>SUM(P5:P7)</f>
        <v>30</v>
      </c>
      <c r="Q8" s="37">
        <f>SUM(Q5:Q7)</f>
        <v>50</v>
      </c>
      <c r="R8" s="37">
        <f>SUM(R5:R7)</f>
        <v>40</v>
      </c>
      <c r="T8">
        <f>SUM(T5:T7)</f>
        <v>230</v>
      </c>
    </row>
    <row r="9" spans="13:20">
      <c r="M9" s="36" t="s">
        <v>76</v>
      </c>
      <c r="N9" s="49">
        <v>40</v>
      </c>
      <c r="O9" s="49">
        <v>70</v>
      </c>
      <c r="P9" s="49">
        <v>30</v>
      </c>
      <c r="Q9" s="49">
        <v>50</v>
      </c>
      <c r="R9" s="49">
        <v>40</v>
      </c>
      <c r="S9">
        <f>SUM(N9:R9)</f>
        <v>230</v>
      </c>
    </row>
    <row r="11" spans="13:20">
      <c r="M11" t="s">
        <v>10</v>
      </c>
    </row>
    <row r="12" spans="13:20">
      <c r="N12" t="s">
        <v>69</v>
      </c>
      <c r="O12" t="s">
        <v>70</v>
      </c>
      <c r="P12" t="s">
        <v>71</v>
      </c>
      <c r="Q12" t="s">
        <v>72</v>
      </c>
      <c r="R12" t="s">
        <v>73</v>
      </c>
    </row>
    <row r="13" spans="13:20">
      <c r="M13" t="s">
        <v>20</v>
      </c>
      <c r="N13" s="50">
        <v>45</v>
      </c>
      <c r="O13" s="50">
        <v>70</v>
      </c>
      <c r="P13" s="50">
        <v>75</v>
      </c>
      <c r="Q13" s="50">
        <v>65</v>
      </c>
      <c r="R13" s="50">
        <v>10</v>
      </c>
    </row>
    <row r="14" spans="13:20">
      <c r="M14" t="s">
        <v>21</v>
      </c>
      <c r="N14" s="50">
        <v>35</v>
      </c>
      <c r="O14" s="50">
        <v>75</v>
      </c>
      <c r="P14" s="50">
        <v>40</v>
      </c>
      <c r="Q14" s="50">
        <v>15</v>
      </c>
      <c r="R14" s="50">
        <v>12.5</v>
      </c>
    </row>
    <row r="15" spans="13:20">
      <c r="M15" t="s">
        <v>22</v>
      </c>
      <c r="N15" s="50">
        <v>25</v>
      </c>
      <c r="O15" s="50">
        <v>15</v>
      </c>
      <c r="P15" s="50">
        <v>50</v>
      </c>
      <c r="Q15" s="50">
        <v>60</v>
      </c>
      <c r="R15" s="50">
        <v>10</v>
      </c>
    </row>
    <row r="16" spans="13:20">
      <c r="S16" t="s">
        <v>67</v>
      </c>
    </row>
    <row r="17" spans="14:19" ht="13.9">
      <c r="N17" s="50">
        <f>SUMPRODUCT(N5:N7,N13:N15)</f>
        <v>1600</v>
      </c>
      <c r="O17" s="50">
        <f>SUMPRODUCT(O5:O7,O13:O15)</f>
        <v>2975</v>
      </c>
      <c r="P17" s="50">
        <f>SUMPRODUCT(P5:P7,P13:P15)</f>
        <v>1650</v>
      </c>
      <c r="Q17" s="50">
        <f>SUMPRODUCT(Q5:Q7,Q13:Q15)</f>
        <v>1200</v>
      </c>
      <c r="R17" s="50">
        <f>SUMPRODUCT(R5:R7,R13:R15)</f>
        <v>400</v>
      </c>
      <c r="S17" s="51">
        <f>SUM(N17:R17)</f>
        <v>7825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E0B04-956E-4953-AF06-524491E20B86}">
  <dimension ref="M4:T17"/>
  <sheetViews>
    <sheetView workbookViewId="0">
      <selection activeCell="N20" sqref="N20"/>
    </sheetView>
  </sheetViews>
  <sheetFormatPr defaultRowHeight="13.5"/>
  <cols>
    <col min="13" max="13" width="15" customWidth="1"/>
  </cols>
  <sheetData>
    <row r="4" spans="13:20">
      <c r="N4" t="s">
        <v>69</v>
      </c>
      <c r="O4" t="s">
        <v>70</v>
      </c>
      <c r="P4" t="s">
        <v>71</v>
      </c>
      <c r="Q4" t="s">
        <v>72</v>
      </c>
      <c r="R4" t="s">
        <v>73</v>
      </c>
      <c r="S4" t="s">
        <v>3</v>
      </c>
      <c r="T4" t="s">
        <v>74</v>
      </c>
    </row>
    <row r="5" spans="13:20" ht="13.9">
      <c r="M5" t="s">
        <v>20</v>
      </c>
      <c r="N5" s="11">
        <v>40</v>
      </c>
      <c r="O5" s="11">
        <v>0</v>
      </c>
      <c r="P5" s="11">
        <v>20</v>
      </c>
      <c r="Q5" s="11">
        <v>0</v>
      </c>
      <c r="R5" s="11">
        <v>40</v>
      </c>
      <c r="S5" s="35">
        <f>SUM(N5:R5)</f>
        <v>100</v>
      </c>
      <c r="T5" s="49">
        <v>100</v>
      </c>
    </row>
    <row r="6" spans="13:20" ht="13.9">
      <c r="M6" t="s">
        <v>21</v>
      </c>
      <c r="N6" s="11">
        <v>0</v>
      </c>
      <c r="O6" s="11">
        <v>0</v>
      </c>
      <c r="P6" s="11">
        <v>0</v>
      </c>
      <c r="Q6" s="11">
        <v>50</v>
      </c>
      <c r="R6" s="11">
        <v>0</v>
      </c>
      <c r="S6" s="35">
        <f>SUM(N6:R6)</f>
        <v>50</v>
      </c>
      <c r="T6" s="49">
        <v>50</v>
      </c>
    </row>
    <row r="7" spans="13:20" ht="13.9">
      <c r="M7" t="s">
        <v>22</v>
      </c>
      <c r="N7" s="11">
        <v>0</v>
      </c>
      <c r="O7" s="11">
        <v>70</v>
      </c>
      <c r="P7" s="11">
        <v>10</v>
      </c>
      <c r="Q7" s="11">
        <v>0</v>
      </c>
      <c r="R7" s="11">
        <v>0</v>
      </c>
      <c r="S7" s="35">
        <f>SUM(N7:R7)</f>
        <v>80</v>
      </c>
      <c r="T7" s="49">
        <v>80</v>
      </c>
    </row>
    <row r="8" spans="13:20">
      <c r="M8" t="s">
        <v>75</v>
      </c>
      <c r="N8" s="37">
        <f>SUM(N5:N7)</f>
        <v>40</v>
      </c>
      <c r="O8" s="37">
        <f>SUM(O5:O7)</f>
        <v>70</v>
      </c>
      <c r="P8" s="37">
        <f>SUM(P5:P7)</f>
        <v>30</v>
      </c>
      <c r="Q8" s="37">
        <f>SUM(Q5:Q7)</f>
        <v>50</v>
      </c>
      <c r="R8" s="37">
        <f>SUM(R5:R7)</f>
        <v>40</v>
      </c>
      <c r="T8">
        <f>SUM(T5:T7)</f>
        <v>230</v>
      </c>
    </row>
    <row r="9" spans="13:20">
      <c r="M9" s="36" t="s">
        <v>76</v>
      </c>
      <c r="N9" s="49">
        <v>40</v>
      </c>
      <c r="O9" s="49">
        <v>70</v>
      </c>
      <c r="P9" s="49">
        <v>30</v>
      </c>
      <c r="Q9" s="49">
        <v>50</v>
      </c>
      <c r="R9" s="49">
        <v>40</v>
      </c>
      <c r="S9">
        <f>SUM(N9:R9)</f>
        <v>230</v>
      </c>
    </row>
    <row r="11" spans="13:20">
      <c r="M11" t="s">
        <v>10</v>
      </c>
    </row>
    <row r="12" spans="13:20">
      <c r="N12" t="s">
        <v>69</v>
      </c>
      <c r="O12" t="s">
        <v>70</v>
      </c>
      <c r="P12" t="s">
        <v>71</v>
      </c>
      <c r="Q12" t="s">
        <v>72</v>
      </c>
      <c r="R12" t="s">
        <v>73</v>
      </c>
    </row>
    <row r="13" spans="13:20">
      <c r="M13" t="s">
        <v>20</v>
      </c>
      <c r="N13" s="50">
        <v>45</v>
      </c>
      <c r="O13" s="50">
        <v>70</v>
      </c>
      <c r="P13" s="50">
        <v>75</v>
      </c>
      <c r="Q13" s="50">
        <v>65</v>
      </c>
      <c r="R13" s="50">
        <v>10</v>
      </c>
    </row>
    <row r="14" spans="13:20">
      <c r="M14" t="s">
        <v>21</v>
      </c>
      <c r="N14" s="50">
        <v>35</v>
      </c>
      <c r="O14" s="50">
        <v>75</v>
      </c>
      <c r="P14" s="50">
        <v>40</v>
      </c>
      <c r="Q14" s="50">
        <v>15</v>
      </c>
      <c r="R14" s="50">
        <v>12.5</v>
      </c>
    </row>
    <row r="15" spans="13:20">
      <c r="M15" t="s">
        <v>22</v>
      </c>
      <c r="N15" s="50">
        <v>25</v>
      </c>
      <c r="O15" s="50">
        <v>15</v>
      </c>
      <c r="P15" s="50">
        <v>50</v>
      </c>
      <c r="Q15" s="50">
        <v>60</v>
      </c>
      <c r="R15" s="50">
        <v>10</v>
      </c>
    </row>
    <row r="16" spans="13:20">
      <c r="S16" t="s">
        <v>67</v>
      </c>
    </row>
    <row r="17" spans="14:19" ht="13.9">
      <c r="N17" s="50">
        <f>SUMPRODUCT(N5:N7,N13:N15)</f>
        <v>1800</v>
      </c>
      <c r="O17" s="50">
        <f>SUMPRODUCT(O5:O7,O13:O15)</f>
        <v>1050</v>
      </c>
      <c r="P17" s="50">
        <f>SUMPRODUCT(P5:P7,P13:P15)</f>
        <v>2000</v>
      </c>
      <c r="Q17" s="50">
        <f>SUMPRODUCT(Q5:Q7,Q13:Q15)</f>
        <v>750</v>
      </c>
      <c r="R17" s="50">
        <f>SUMPRODUCT(R5:R7,R13:R15)</f>
        <v>400</v>
      </c>
      <c r="S17" s="51">
        <f>SUM(N17:R17)</f>
        <v>6000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Zad. 1.</vt:lpstr>
      <vt:lpstr>Zad. 2. a)</vt:lpstr>
      <vt:lpstr>Zad. 2. b)</vt:lpstr>
      <vt:lpstr>Zad. 3.</vt:lpstr>
      <vt:lpstr>Zad. 4.</vt:lpstr>
      <vt:lpstr>Zad. 5.</vt:lpstr>
      <vt:lpstr>Zad. 6a</vt:lpstr>
      <vt:lpstr>Zad. 6b</vt:lpstr>
    </vt:vector>
  </TitlesOfParts>
  <Company>Trzciana326b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Tomasz Pisula</cp:lastModifiedBy>
  <dcterms:created xsi:type="dcterms:W3CDTF">2008-03-11T07:56:56Z</dcterms:created>
  <dcterms:modified xsi:type="dcterms:W3CDTF">2025-11-26T10:42:32Z</dcterms:modified>
</cp:coreProperties>
</file>