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PL 2025\Laboratorium\"/>
    </mc:Choice>
  </mc:AlternateContent>
  <xr:revisionPtr revIDLastSave="0" documentId="8_{8172CDB2-FC61-4F16-A65D-653A92CEDB48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Zad. 1" sheetId="9" r:id="rId1"/>
    <sheet name="Zad. 2 (wariant 1)" sheetId="10" r:id="rId2"/>
    <sheet name="Zad. 2 (wariant 2)" sheetId="12" r:id="rId3"/>
    <sheet name="Zad. 3" sheetId="14" r:id="rId4"/>
    <sheet name="Zad. 4" sheetId="11" r:id="rId5"/>
    <sheet name="Zad. 5" sheetId="13" r:id="rId6"/>
  </sheets>
  <definedNames>
    <definedName name="solver_adj" localSheetId="0" hidden="1">'Zad. 1'!$B$19:$C$19</definedName>
    <definedName name="solver_adj" localSheetId="1" hidden="1">'Zad. 2 (wariant 1)'!$G$8:$H$13</definedName>
    <definedName name="solver_adj" localSheetId="2" hidden="1">'Zad. 2 (wariant 2)'!$G$8:$H$13</definedName>
    <definedName name="solver_adj" localSheetId="3" hidden="1">'Zad. 3'!$I$6:$I$10</definedName>
    <definedName name="solver_adj" localSheetId="4" hidden="1">'Zad. 4'!$D$4:$D$5</definedName>
    <definedName name="solver_adj" localSheetId="5" hidden="1">'Zad. 5'!$D$4:$D$5</definedName>
    <definedName name="solver_cvg" localSheetId="0" hidden="1">0.0001</definedName>
    <definedName name="solver_cvg" localSheetId="1" hidden="1">0.0001</definedName>
    <definedName name="solver_cvg" localSheetId="2" hidden="1">0.0000001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eng" localSheetId="0" hidden="1">1</definedName>
    <definedName name="solver_eng" localSheetId="1" hidden="1">1</definedName>
    <definedName name="solver_eng" localSheetId="2" hidden="1">1</definedName>
    <definedName name="solver_eng" localSheetId="3" hidden="1">1</definedName>
    <definedName name="solver_eng" localSheetId="4" hidden="1">1</definedName>
    <definedName name="solver_eng" localSheetId="5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itr" localSheetId="0" hidden="1">2147483647</definedName>
    <definedName name="solver_itr" localSheetId="1" hidden="1">2147483647</definedName>
    <definedName name="solver_itr" localSheetId="2" hidden="1">100</definedName>
    <definedName name="solver_itr" localSheetId="3" hidden="1">2147483647</definedName>
    <definedName name="solver_itr" localSheetId="4" hidden="1">2147483647</definedName>
    <definedName name="solver_itr" localSheetId="5" hidden="1">2147483647</definedName>
    <definedName name="solver_lhs1" localSheetId="0" hidden="1">'Zad. 1'!$B$19:$C$19</definedName>
    <definedName name="solver_lhs1" localSheetId="1" hidden="1">'Zad. 2 (wariant 1)'!$G$14:$H$14</definedName>
    <definedName name="solver_lhs1" localSheetId="2" hidden="1">'Zad. 2 (wariant 2)'!$G$14:$H$14</definedName>
    <definedName name="solver_lhs1" localSheetId="3" hidden="1">'Zad. 3'!$I$10</definedName>
    <definedName name="solver_lhs1" localSheetId="4" hidden="1">'Zad. 4'!$D$16</definedName>
    <definedName name="solver_lhs1" localSheetId="5" hidden="1">'Zad. 5'!$D$16</definedName>
    <definedName name="solver_lhs2" localSheetId="1" hidden="1">'Zad. 2 (wariant 1)'!$G$8:$H$13</definedName>
    <definedName name="solver_lhs2" localSheetId="2" hidden="1">'Zad. 2 (wariant 2)'!$G$8:$H$13</definedName>
    <definedName name="solver_lhs2" localSheetId="3" hidden="1">'Zad. 3'!$I$6:$I$10</definedName>
    <definedName name="solver_lhs2" localSheetId="4" hidden="1">'Zad. 4'!$D$4:$D$5</definedName>
    <definedName name="solver_lhs2" localSheetId="5" hidden="1">'Zad. 5'!$D$4:$D$5</definedName>
    <definedName name="solver_lhs3" localSheetId="1" hidden="1">'Zad. 2 (wariant 1)'!$I$8:$I$13</definedName>
    <definedName name="solver_lhs3" localSheetId="2" hidden="1">'Zad. 2 (wariant 2)'!$I$8:$I$13</definedName>
    <definedName name="solver_lhs3" localSheetId="3" hidden="1">'Zad. 3'!$I$6:$I$10</definedName>
    <definedName name="solver_lhs4" localSheetId="3" hidden="1">'Zad. 3'!$L$11</definedName>
    <definedName name="solver_lhs5" localSheetId="3" hidden="1">'Zad. 3'!$I$7</definedName>
    <definedName name="solver_lhs6" localSheetId="3" hidden="1">'Zad. 3'!$I$8</definedName>
    <definedName name="solver_lhs7" localSheetId="3" hidden="1">'Zad. 3'!$I$9</definedName>
    <definedName name="solver_lhs8" localSheetId="3" hidden="1">'Zad. 3'!$L$11</definedName>
    <definedName name="solver_lin" localSheetId="1" hidden="1">2</definedName>
    <definedName name="solver_lin" localSheetId="2" hidden="1">2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um" localSheetId="0" hidden="1">1</definedName>
    <definedName name="solver_num" localSheetId="1" hidden="1">3</definedName>
    <definedName name="solver_num" localSheetId="2" hidden="1">3</definedName>
    <definedName name="solver_num" localSheetId="3" hidden="1">4</definedName>
    <definedName name="solver_num" localSheetId="4" hidden="1">2</definedName>
    <definedName name="solver_num" localSheetId="5" hidden="1">2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opt" localSheetId="0" hidden="1">'Zad. 1'!$H$16</definedName>
    <definedName name="solver_opt" localSheetId="1" hidden="1">'Zad. 2 (wariant 1)'!$F$18</definedName>
    <definedName name="solver_opt" localSheetId="2" hidden="1">'Zad. 2 (wariant 2)'!$F$18</definedName>
    <definedName name="solver_opt" localSheetId="3" hidden="1">'Zad. 3'!$J$11</definedName>
    <definedName name="solver_opt" localSheetId="4" hidden="1">'Zad. 4'!$D$13</definedName>
    <definedName name="solver_opt" localSheetId="5" hidden="1">'Zad. 5'!$D$13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el1" localSheetId="0" hidden="1">4</definedName>
    <definedName name="solver_rel1" localSheetId="1" hidden="1">1</definedName>
    <definedName name="solver_rel1" localSheetId="2" hidden="1">1</definedName>
    <definedName name="solver_rel1" localSheetId="3" hidden="1">3</definedName>
    <definedName name="solver_rel1" localSheetId="4" hidden="1">2</definedName>
    <definedName name="solver_rel1" localSheetId="5" hidden="1">2</definedName>
    <definedName name="solver_rel2" localSheetId="1" hidden="1">4</definedName>
    <definedName name="solver_rel2" localSheetId="2" hidden="1">4</definedName>
    <definedName name="solver_rel2" localSheetId="3" hidden="1">1</definedName>
    <definedName name="solver_rel2" localSheetId="4" hidden="1">4</definedName>
    <definedName name="solver_rel2" localSheetId="5" hidden="1">4</definedName>
    <definedName name="solver_rel3" localSheetId="1" hidden="1">2</definedName>
    <definedName name="solver_rel3" localSheetId="2" hidden="1">2</definedName>
    <definedName name="solver_rel3" localSheetId="3" hidden="1">4</definedName>
    <definedName name="solver_rel4" localSheetId="3" hidden="1">1</definedName>
    <definedName name="solver_rel5" localSheetId="3" hidden="1">1</definedName>
    <definedName name="solver_rel6" localSheetId="3" hidden="1">1</definedName>
    <definedName name="solver_rel7" localSheetId="3" hidden="1">1</definedName>
    <definedName name="solver_rel8" localSheetId="3" hidden="1">1</definedName>
    <definedName name="solver_rhs1" localSheetId="0" hidden="1">"całkowita"</definedName>
    <definedName name="solver_rhs1" localSheetId="1" hidden="1">'Zad. 2 (wariant 1)'!$B$14:$C$14</definedName>
    <definedName name="solver_rhs1" localSheetId="2" hidden="1">'Zad. 2 (wariant 2)'!$B$14:$C$14</definedName>
    <definedName name="solver_rhs1" localSheetId="3" hidden="1">'Zad. 3'!$E$10</definedName>
    <definedName name="solver_rhs1" localSheetId="4" hidden="1">'Zad. 4'!$F$16</definedName>
    <definedName name="solver_rhs1" localSheetId="5" hidden="1">'Zad. 5'!$F$16</definedName>
    <definedName name="solver_rhs2" localSheetId="1" hidden="1">"całkowita"</definedName>
    <definedName name="solver_rhs2" localSheetId="2" hidden="1">"całkowita"</definedName>
    <definedName name="solver_rhs2" localSheetId="3" hidden="1">'Zad. 3'!$F$6:$F$10</definedName>
    <definedName name="solver_rhs2" localSheetId="4" hidden="1">"całkowita"</definedName>
    <definedName name="solver_rhs2" localSheetId="5" hidden="1">"całkowita"</definedName>
    <definedName name="solver_rhs3" localSheetId="1" hidden="1">'Zad. 2 (wariant 1)'!$D$8:$D$13</definedName>
    <definedName name="solver_rhs3" localSheetId="2" hidden="1">'Zad. 2 (wariant 2)'!$D$8:$D$13</definedName>
    <definedName name="solver_rhs3" localSheetId="3" hidden="1">"całkowita"</definedName>
    <definedName name="solver_rhs4" localSheetId="3" hidden="1">'Zad. 3'!$N$11</definedName>
    <definedName name="solver_rhs5" localSheetId="3" hidden="1">'Zad. 3'!$F$7</definedName>
    <definedName name="solver_rhs6" localSheetId="3" hidden="1">'Zad. 3'!$F$8</definedName>
    <definedName name="solver_rhs7" localSheetId="3" hidden="1">'Zad. 3'!$F$9</definedName>
    <definedName name="solver_rhs8" localSheetId="3" hidden="1">'Zad. 3'!$N$11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scl" localSheetId="0" hidden="1">1</definedName>
    <definedName name="solver_scl" localSheetId="1" hidden="1">1</definedName>
    <definedName name="solver_scl" localSheetId="2" hidden="1">2</definedName>
    <definedName name="solver_scl" localSheetId="3" hidden="1">1</definedName>
    <definedName name="solver_scl" localSheetId="4" hidden="1">1</definedName>
    <definedName name="solver_scl" localSheetId="5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tim" localSheetId="0" hidden="1">2147483647</definedName>
    <definedName name="solver_tim" localSheetId="1" hidden="1">2147483647</definedName>
    <definedName name="solver_tim" localSheetId="2" hidden="1">100</definedName>
    <definedName name="solver_tim" localSheetId="3" hidden="1">2147483647</definedName>
    <definedName name="solver_tim" localSheetId="4" hidden="1">2147483647</definedName>
    <definedName name="solver_tim" localSheetId="5" hidden="1">2147483647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0.01</definedName>
    <definedName name="solver_typ" localSheetId="0" hidden="1">2</definedName>
    <definedName name="solver_typ" localSheetId="1" hidden="1">2</definedName>
    <definedName name="solver_typ" localSheetId="2" hidden="1">2</definedName>
    <definedName name="solver_typ" localSheetId="3" hidden="1">1</definedName>
    <definedName name="solver_typ" localSheetId="4" hidden="1">2</definedName>
    <definedName name="solver_typ" localSheetId="5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0" l="1"/>
  <c r="G6" i="9"/>
  <c r="H6" i="9" s="1"/>
  <c r="L10" i="14"/>
  <c r="L9" i="14"/>
  <c r="L8" i="14"/>
  <c r="L7" i="14"/>
  <c r="L6" i="14"/>
  <c r="J10" i="14"/>
  <c r="J9" i="14"/>
  <c r="J8" i="14"/>
  <c r="J7" i="14"/>
  <c r="J6" i="14"/>
  <c r="G14" i="10"/>
  <c r="F20" i="10" s="1"/>
  <c r="I13" i="10"/>
  <c r="I12" i="10"/>
  <c r="I11" i="10"/>
  <c r="I10" i="10"/>
  <c r="I9" i="10"/>
  <c r="I8" i="10"/>
  <c r="B15" i="10"/>
  <c r="D14" i="10"/>
  <c r="G15" i="9"/>
  <c r="H15" i="9" s="1"/>
  <c r="G14" i="9"/>
  <c r="H14" i="9" s="1"/>
  <c r="G13" i="9"/>
  <c r="H13" i="9" s="1"/>
  <c r="G12" i="9"/>
  <c r="H12" i="9" s="1"/>
  <c r="G11" i="9"/>
  <c r="H11" i="9" s="1"/>
  <c r="G10" i="9"/>
  <c r="H10" i="9" s="1"/>
  <c r="G9" i="9"/>
  <c r="H9" i="9" s="1"/>
  <c r="G8" i="9"/>
  <c r="H8" i="9" s="1"/>
  <c r="G7" i="9"/>
  <c r="H7" i="9" s="1"/>
  <c r="J11" i="14" l="1"/>
  <c r="H16" i="9"/>
  <c r="L11" i="14"/>
  <c r="F19" i="12"/>
  <c r="D16" i="13" l="1"/>
  <c r="D13" i="13"/>
  <c r="F16" i="13"/>
  <c r="D16" i="11" l="1"/>
  <c r="D13" i="11"/>
  <c r="F16" i="11"/>
  <c r="D14" i="12" l="1"/>
  <c r="H14" i="12"/>
  <c r="F21" i="12" s="1"/>
  <c r="G14" i="12"/>
  <c r="F20" i="12" s="1"/>
  <c r="I13" i="12"/>
  <c r="I12" i="12"/>
  <c r="I11" i="12"/>
  <c r="I10" i="12"/>
  <c r="I9" i="12"/>
  <c r="I8" i="12"/>
  <c r="H14" i="10"/>
  <c r="F21" i="10" l="1"/>
  <c r="F18" i="10" s="1"/>
  <c r="F18" i="12"/>
</calcChain>
</file>

<file path=xl/sharedStrings.xml><?xml version="1.0" encoding="utf-8"?>
<sst xmlns="http://schemas.openxmlformats.org/spreadsheetml/2006/main" count="159" uniqueCount="101">
  <si>
    <t>Fcelu</t>
  </si>
  <si>
    <t>suma</t>
  </si>
  <si>
    <t>Numer</t>
  </si>
  <si>
    <t xml:space="preserve">Lokalizacja </t>
  </si>
  <si>
    <t>Wielkość zapotrzebowania</t>
  </si>
  <si>
    <t>Odbiorcy</t>
  </si>
  <si>
    <r>
      <t>x</t>
    </r>
    <r>
      <rPr>
        <vertAlign val="subscript"/>
        <sz val="14"/>
        <color theme="1"/>
        <rFont val="Times New Roman"/>
        <family val="1"/>
        <charset val="238"/>
      </rPr>
      <t>i</t>
    </r>
    <r>
      <rPr>
        <sz val="14"/>
        <color theme="1"/>
        <rFont val="Times New Roman"/>
        <family val="1"/>
        <charset val="238"/>
      </rPr>
      <t xml:space="preserve"> [km]</t>
    </r>
  </si>
  <si>
    <r>
      <t>y</t>
    </r>
    <r>
      <rPr>
        <vertAlign val="subscript"/>
        <sz val="14"/>
        <color theme="1"/>
        <rFont val="Times New Roman"/>
        <family val="1"/>
        <charset val="238"/>
      </rPr>
      <t>i</t>
    </r>
    <r>
      <rPr>
        <sz val="14"/>
        <color theme="1"/>
        <rFont val="Times New Roman"/>
        <family val="1"/>
        <charset val="238"/>
      </rPr>
      <t xml:space="preserve"> [km]</t>
    </r>
  </si>
  <si>
    <t>[w jednostkach towaru]</t>
  </si>
  <si>
    <t>X</t>
  </si>
  <si>
    <t>Y</t>
  </si>
  <si>
    <t>Lokalizacja magazynu</t>
  </si>
  <si>
    <t>Odległości:</t>
  </si>
  <si>
    <t>Koszty dostaw:</t>
  </si>
  <si>
    <t>Koszty razem</t>
  </si>
  <si>
    <t>x1</t>
  </si>
  <si>
    <t>x1^2</t>
  </si>
  <si>
    <t>x2</t>
  </si>
  <si>
    <t>x2^2</t>
  </si>
  <si>
    <t>F1(x1)=</t>
  </si>
  <si>
    <t>Koszty transportu cij</t>
  </si>
  <si>
    <t>Zmienne decyzyjne: xij</t>
  </si>
  <si>
    <t>S1</t>
  </si>
  <si>
    <t>S2</t>
  </si>
  <si>
    <t>Ai</t>
  </si>
  <si>
    <t>Suma</t>
  </si>
  <si>
    <t>D1</t>
  </si>
  <si>
    <t>D2</t>
  </si>
  <si>
    <t>D3</t>
  </si>
  <si>
    <t>D4</t>
  </si>
  <si>
    <t>D5</t>
  </si>
  <si>
    <t>D6</t>
  </si>
  <si>
    <t>Bj</t>
  </si>
  <si>
    <t>Funkcja celu</t>
  </si>
  <si>
    <t>F2(x2)=</t>
  </si>
  <si>
    <t>Podaż</t>
  </si>
  <si>
    <t>zdolności</t>
  </si>
  <si>
    <t>przerobowe</t>
  </si>
  <si>
    <t>spalarni</t>
  </si>
  <si>
    <t>a1</t>
  </si>
  <si>
    <t>a2</t>
  </si>
  <si>
    <t>b1</t>
  </si>
  <si>
    <t>b2</t>
  </si>
  <si>
    <t>współczynniki:</t>
  </si>
  <si>
    <t>Fc=</t>
  </si>
  <si>
    <t>Czasopismo</t>
  </si>
  <si>
    <t>j=</t>
  </si>
  <si>
    <t xml:space="preserve">Współczynnik </t>
  </si>
  <si>
    <t>Minimalna</t>
  </si>
  <si>
    <t>Liczba powtórzeń</t>
  </si>
  <si>
    <t xml:space="preserve">reklamy </t>
  </si>
  <si>
    <t xml:space="preserve">Maksymalna </t>
  </si>
  <si>
    <t>liczba powtórzeń</t>
  </si>
  <si>
    <t>Xj (min)</t>
  </si>
  <si>
    <t>Xj (max)</t>
  </si>
  <si>
    <t>rj</t>
  </si>
  <si>
    <t>cj</t>
  </si>
  <si>
    <t>Zasięg reklamy</t>
  </si>
  <si>
    <t>Zm. Decyzyjne</t>
  </si>
  <si>
    <t>Koszt</t>
  </si>
  <si>
    <t>zamieszczenia</t>
  </si>
  <si>
    <t xml:space="preserve">pojedynczej reklamy </t>
  </si>
  <si>
    <t>w czasopiśmie 
[tys. zł]</t>
  </si>
  <si>
    <t>Koszty reklamy</t>
  </si>
  <si>
    <t>Łączny fundusz na reklamę</t>
  </si>
  <si>
    <t>=</t>
  </si>
  <si>
    <t>[tys. osób]</t>
  </si>
  <si>
    <t>[tys. zł]</t>
  </si>
  <si>
    <t>min</t>
  </si>
  <si>
    <t>Fc1=</t>
  </si>
  <si>
    <t>Fc2=</t>
  </si>
  <si>
    <t>Fc3=</t>
  </si>
  <si>
    <t>Warunek ogr.</t>
  </si>
  <si>
    <t>w1:</t>
  </si>
  <si>
    <t>dźwig 1</t>
  </si>
  <si>
    <t>dźwig 2</t>
  </si>
  <si>
    <t>[h]</t>
  </si>
  <si>
    <t>[ton]</t>
  </si>
  <si>
    <t>zdolności rozł.</t>
  </si>
  <si>
    <t>t1</t>
  </si>
  <si>
    <t>t2</t>
  </si>
  <si>
    <t>Zmienne decyzyjne: (czas rozładunku)</t>
  </si>
  <si>
    <t>Funkcja celu: (koszty rozładunku)</t>
  </si>
  <si>
    <t>K=F(t1,t2)=</t>
  </si>
  <si>
    <t>Sumaryczna wielkość rozładunku [tony]</t>
  </si>
  <si>
    <t>T0=</t>
  </si>
  <si>
    <t>śr tr. I typu</t>
  </si>
  <si>
    <t>śr tr. II typu</t>
  </si>
  <si>
    <t>ceny zakupu [tys. Euro]</t>
  </si>
  <si>
    <t>szt</t>
  </si>
  <si>
    <t>K0=</t>
  </si>
  <si>
    <t>[tys. Euro]</t>
  </si>
  <si>
    <t>Funkcja celu: (użyteczności)</t>
  </si>
  <si>
    <t>U(x1,x2)=</t>
  </si>
  <si>
    <t>max</t>
  </si>
  <si>
    <t>Zmienne decyzyjne: (l. zakupionych ciężarówek)</t>
  </si>
  <si>
    <t>Wartość budżetu na zakup [tys. Euro]</t>
  </si>
  <si>
    <t>koszty tr.</t>
  </si>
  <si>
    <t>koszt utyl. S1</t>
  </si>
  <si>
    <t>koszt utyl. S2</t>
  </si>
  <si>
    <t>&lt;=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</si>
</sst>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>
    <font>
      <sz val="11"/>
      <color theme="1"/>
      <name val="Czcionka tekstu podstawowego"/>
      <family val="2"/>
      <charset val="238"/>
    </font>
    <font>
      <b/>
      <sz val="11"/>
      <color rgb="FFFF0000"/>
      <name val="Czcionka tekstu podstawowego"/>
      <charset val="238"/>
    </font>
    <font>
      <b/>
      <sz val="11"/>
      <color theme="1"/>
      <name val="Czcionka tekstu podstawowego"/>
      <charset val="238"/>
    </font>
    <font>
      <sz val="14"/>
      <color theme="1"/>
      <name val="Times New Roman"/>
      <family val="1"/>
      <charset val="238"/>
    </font>
    <font>
      <vertAlign val="subscript"/>
      <sz val="14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charset val="238"/>
    </font>
    <font>
      <sz val="10"/>
      <color rgb="FF000000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name val="Czcionka tekstu podstawowego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Czcionka tekstu podstawowego"/>
      <family val="2"/>
      <charset val="238"/>
    </font>
    <font>
      <b/>
      <sz val="10"/>
      <color rgb="FF000000"/>
      <name val="Times New Roman"/>
      <family val="1"/>
      <charset val="238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72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2" fillId="0" borderId="0" xfId="0" applyFont="1"/>
    <xf numFmtId="0" fontId="2" fillId="2" borderId="0" xfId="0" applyFont="1" applyFill="1"/>
    <xf numFmtId="164" fontId="5" fillId="0" borderId="0" xfId="0" applyNumberFormat="1" applyFont="1"/>
    <xf numFmtId="164" fontId="6" fillId="0" borderId="0" xfId="0" applyNumberFormat="1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7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2" fillId="8" borderId="0" xfId="0" applyFont="1" applyFill="1"/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2" fillId="9" borderId="0" xfId="0" applyFont="1" applyFill="1"/>
    <xf numFmtId="0" fontId="7" fillId="4" borderId="5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7" fillId="10" borderId="8" xfId="0" applyFont="1" applyFill="1" applyBorder="1" applyAlignment="1">
      <alignment horizontal="center" vertical="top" wrapText="1"/>
    </xf>
    <xf numFmtId="0" fontId="7" fillId="10" borderId="6" xfId="0" applyFont="1" applyFill="1" applyBorder="1" applyAlignment="1">
      <alignment horizontal="center" vertical="top" wrapText="1"/>
    </xf>
    <xf numFmtId="0" fontId="0" fillId="11" borderId="0" xfId="0" applyFill="1" applyAlignment="1">
      <alignment horizontal="center" vertical="center"/>
    </xf>
    <xf numFmtId="0" fontId="2" fillId="3" borderId="0" xfId="0" applyFont="1" applyFill="1"/>
    <xf numFmtId="3" fontId="7" fillId="12" borderId="6" xfId="0" applyNumberFormat="1" applyFont="1" applyFill="1" applyBorder="1" applyAlignment="1">
      <alignment horizontal="center" vertical="top" wrapText="1"/>
    </xf>
    <xf numFmtId="0" fontId="7" fillId="13" borderId="5" xfId="0" applyFont="1" applyFill="1" applyBorder="1" applyAlignment="1">
      <alignment horizontal="center" vertical="top" wrapText="1"/>
    </xf>
    <xf numFmtId="0" fontId="7" fillId="13" borderId="6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justify" vertical="center" wrapText="1"/>
    </xf>
    <xf numFmtId="0" fontId="8" fillId="0" borderId="6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horizontal="justify" vertical="center" wrapText="1"/>
    </xf>
    <xf numFmtId="0" fontId="8" fillId="0" borderId="3" xfId="0" applyFont="1" applyBorder="1" applyAlignment="1">
      <alignment horizontal="justify" vertical="center"/>
    </xf>
    <xf numFmtId="0" fontId="9" fillId="10" borderId="0" xfId="0" applyFont="1" applyFill="1"/>
    <xf numFmtId="0" fontId="2" fillId="14" borderId="0" xfId="0" applyFont="1" applyFill="1"/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2" fontId="2" fillId="3" borderId="0" xfId="0" applyNumberFormat="1" applyFont="1" applyFill="1"/>
    <xf numFmtId="164" fontId="2" fillId="7" borderId="0" xfId="0" applyNumberFormat="1" applyFont="1" applyFill="1"/>
    <xf numFmtId="0" fontId="11" fillId="0" borderId="0" xfId="1"/>
    <xf numFmtId="0" fontId="2" fillId="2" borderId="0" xfId="1" applyFont="1" applyFill="1"/>
    <xf numFmtId="0" fontId="11" fillId="0" borderId="0" xfId="1" applyAlignment="1">
      <alignment horizontal="center" vertical="center"/>
    </xf>
    <xf numFmtId="0" fontId="2" fillId="15" borderId="0" xfId="1" applyFont="1" applyFill="1"/>
    <xf numFmtId="0" fontId="2" fillId="8" borderId="0" xfId="1" applyFont="1" applyFill="1"/>
    <xf numFmtId="0" fontId="2" fillId="0" borderId="0" xfId="1" applyFont="1"/>
    <xf numFmtId="0" fontId="2" fillId="16" borderId="0" xfId="1" applyFont="1" applyFill="1"/>
    <xf numFmtId="0" fontId="2" fillId="0" borderId="0" xfId="1" applyFont="1" applyAlignment="1">
      <alignment horizontal="center" vertical="center"/>
    </xf>
    <xf numFmtId="0" fontId="2" fillId="17" borderId="0" xfId="1" applyFont="1" applyFill="1"/>
    <xf numFmtId="0" fontId="0" fillId="7" borderId="0" xfId="0" applyFill="1"/>
    <xf numFmtId="0" fontId="0" fillId="18" borderId="0" xfId="0" applyFill="1"/>
    <xf numFmtId="0" fontId="0" fillId="11" borderId="0" xfId="0" applyFill="1"/>
    <xf numFmtId="0" fontId="2" fillId="19" borderId="0" xfId="0" applyFont="1" applyFill="1"/>
    <xf numFmtId="3" fontId="12" fillId="12" borderId="6" xfId="0" applyNumberFormat="1" applyFont="1" applyFill="1" applyBorder="1" applyAlignment="1">
      <alignment horizontal="center" vertical="top" wrapText="1"/>
    </xf>
  </cellXfs>
  <cellStyles count="2">
    <cellStyle name="Normalny" xfId="0" builtinId="0"/>
    <cellStyle name="Normalny 2" xfId="1" xr:uid="{FB3FE392-6602-45D2-A0B8-D59710CCEE2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Lokalizacje Hurtowni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'Zad. 1'!$C$6:$C$15</c:f>
              <c:numCache>
                <c:formatCode>General</c:formatCode>
                <c:ptCount val="10"/>
                <c:pt idx="0">
                  <c:v>10</c:v>
                </c:pt>
                <c:pt idx="1">
                  <c:v>39</c:v>
                </c:pt>
                <c:pt idx="2">
                  <c:v>45</c:v>
                </c:pt>
                <c:pt idx="3">
                  <c:v>25</c:v>
                </c:pt>
                <c:pt idx="4">
                  <c:v>15</c:v>
                </c:pt>
                <c:pt idx="5">
                  <c:v>18</c:v>
                </c:pt>
                <c:pt idx="6">
                  <c:v>22</c:v>
                </c:pt>
                <c:pt idx="7">
                  <c:v>35</c:v>
                </c:pt>
                <c:pt idx="8">
                  <c:v>67</c:v>
                </c:pt>
                <c:pt idx="9">
                  <c:v>29</c:v>
                </c:pt>
              </c:numCache>
            </c:numRef>
          </c:xVal>
          <c:yVal>
            <c:numRef>
              <c:f>'Zad. 1'!$D$6:$D$15</c:f>
              <c:numCache>
                <c:formatCode>General</c:formatCode>
                <c:ptCount val="10"/>
                <c:pt idx="0">
                  <c:v>22</c:v>
                </c:pt>
                <c:pt idx="1">
                  <c:v>44</c:v>
                </c:pt>
                <c:pt idx="2">
                  <c:v>91</c:v>
                </c:pt>
                <c:pt idx="3">
                  <c:v>12</c:v>
                </c:pt>
                <c:pt idx="4">
                  <c:v>68</c:v>
                </c:pt>
                <c:pt idx="5">
                  <c:v>55</c:v>
                </c:pt>
                <c:pt idx="6">
                  <c:v>42</c:v>
                </c:pt>
                <c:pt idx="7">
                  <c:v>31</c:v>
                </c:pt>
                <c:pt idx="8">
                  <c:v>90</c:v>
                </c:pt>
                <c:pt idx="9">
                  <c:v>120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72B-4596-BF08-C8B2B7A5E286}"/>
            </c:ext>
          </c:extLst>
        </c:ser>
        <c:ser>
          <c:idx val="1"/>
          <c:order val="1"/>
          <c:tx>
            <c:v>Lokalizacja Magazynu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'Zad. 1'!$B$19</c:f>
              <c:numCache>
                <c:formatCode>General</c:formatCode>
                <c:ptCount val="1"/>
                <c:pt idx="0">
                  <c:v>30</c:v>
                </c:pt>
              </c:numCache>
            </c:numRef>
          </c:xVal>
          <c:yVal>
            <c:numRef>
              <c:f>'Zad. 1'!$C$19</c:f>
              <c:numCache>
                <c:formatCode>General</c:formatCode>
                <c:ptCount val="1"/>
                <c:pt idx="0">
                  <c:v>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72B-4596-BF08-C8B2B7A5E2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4005312"/>
        <c:axId val="354015712"/>
      </c:scatterChart>
      <c:valAx>
        <c:axId val="354005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54015712"/>
        <c:crosses val="autoZero"/>
        <c:crossBetween val="midCat"/>
      </c:valAx>
      <c:valAx>
        <c:axId val="354015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3540053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466724</xdr:colOff>
      <xdr:row>0</xdr:row>
      <xdr:rowOff>27166</xdr:rowOff>
    </xdr:from>
    <xdr:to>
      <xdr:col>18</xdr:col>
      <xdr:colOff>439534</xdr:colOff>
      <xdr:row>14</xdr:row>
      <xdr:rowOff>114300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9A8D1673-E236-40BD-AE79-4F5C077B8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86874" y="27166"/>
          <a:ext cx="6830810" cy="3897134"/>
        </a:xfrm>
        <a:prstGeom prst="rect">
          <a:avLst/>
        </a:prstGeom>
      </xdr:spPr>
    </xdr:pic>
    <xdr:clientData/>
  </xdr:twoCellAnchor>
  <xdr:twoCellAnchor>
    <xdr:from>
      <xdr:col>6</xdr:col>
      <xdr:colOff>138112</xdr:colOff>
      <xdr:row>17</xdr:row>
      <xdr:rowOff>114300</xdr:rowOff>
    </xdr:from>
    <xdr:to>
      <xdr:col>11</xdr:col>
      <xdr:colOff>538162</xdr:colOff>
      <xdr:row>32</xdr:row>
      <xdr:rowOff>114300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997A1-1926-4F34-B963-22EEC46EE4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19</xdr:col>
      <xdr:colOff>313686</xdr:colOff>
      <xdr:row>38</xdr:row>
      <xdr:rowOff>18184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D2A11E06-692E-404F-A3DF-F34C8B7EC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00" y="180975"/>
          <a:ext cx="5114286" cy="692380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381000</xdr:colOff>
      <xdr:row>2</xdr:row>
      <xdr:rowOff>9525</xdr:rowOff>
    </xdr:from>
    <xdr:to>
      <xdr:col>19</xdr:col>
      <xdr:colOff>8886</xdr:colOff>
      <xdr:row>39</xdr:row>
      <xdr:rowOff>65809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4E4695B8-5CD4-4DE6-807E-13252E9540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24800" y="371475"/>
          <a:ext cx="5114286" cy="69238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13</xdr:row>
      <xdr:rowOff>47625</xdr:rowOff>
    </xdr:from>
    <xdr:to>
      <xdr:col>9</xdr:col>
      <xdr:colOff>608506</xdr:colOff>
      <xdr:row>33</xdr:row>
      <xdr:rowOff>132628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D741F86F-10B9-4BCA-B684-0E2F3E780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2125" y="3152775"/>
          <a:ext cx="7152181" cy="370450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152400</xdr:colOff>
      <xdr:row>2</xdr:row>
      <xdr:rowOff>104775</xdr:rowOff>
    </xdr:from>
    <xdr:to>
      <xdr:col>23</xdr:col>
      <xdr:colOff>27778</xdr:colOff>
      <xdr:row>10</xdr:row>
      <xdr:rowOff>57150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E47DC331-2F92-4205-80CB-D43A776B8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10400" y="466725"/>
          <a:ext cx="8790778" cy="1428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9525</xdr:colOff>
      <xdr:row>2</xdr:row>
      <xdr:rowOff>57150</xdr:rowOff>
    </xdr:from>
    <xdr:to>
      <xdr:col>22</xdr:col>
      <xdr:colOff>8496</xdr:colOff>
      <xdr:row>12</xdr:row>
      <xdr:rowOff>133111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72D5941B-D7B7-453F-8BD9-D2C50C002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67525" y="419100"/>
          <a:ext cx="8228571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1"/>
  <sheetViews>
    <sheetView tabSelected="1" workbookViewId="0">
      <selection activeCell="D30" sqref="D30"/>
    </sheetView>
  </sheetViews>
  <sheetFormatPr defaultRowHeight="13.5"/>
  <cols>
    <col min="2" max="2" width="16.875" customWidth="1"/>
    <col min="3" max="3" width="15.875" customWidth="1"/>
    <col min="4" max="4" width="14.5" customWidth="1"/>
    <col min="5" max="5" width="22.75" customWidth="1"/>
    <col min="7" max="7" width="12.5" customWidth="1"/>
    <col min="8" max="8" width="15.25" customWidth="1"/>
  </cols>
  <sheetData>
    <row r="2" spans="2:10" ht="13.9" thickBot="1"/>
    <row r="3" spans="2:10" ht="36.75" customHeight="1">
      <c r="B3" s="2" t="s">
        <v>2</v>
      </c>
      <c r="C3" s="3" t="s">
        <v>3</v>
      </c>
      <c r="D3" s="3" t="s">
        <v>3</v>
      </c>
      <c r="E3" s="3" t="s">
        <v>4</v>
      </c>
    </row>
    <row r="4" spans="2:10" ht="20.65">
      <c r="B4" s="4" t="s">
        <v>5</v>
      </c>
      <c r="C4" s="5" t="s">
        <v>6</v>
      </c>
      <c r="D4" s="5" t="s">
        <v>7</v>
      </c>
      <c r="E4" s="6"/>
    </row>
    <row r="5" spans="2:10" ht="18" thickBot="1">
      <c r="B5" s="7"/>
      <c r="C5" s="8"/>
      <c r="D5" s="8"/>
      <c r="E5" s="9" t="s">
        <v>8</v>
      </c>
      <c r="G5" s="13" t="s">
        <v>12</v>
      </c>
      <c r="H5" s="13" t="s">
        <v>13</v>
      </c>
    </row>
    <row r="6" spans="2:10" ht="18" thickBot="1">
      <c r="B6" s="10">
        <v>1</v>
      </c>
      <c r="C6" s="12">
        <v>10</v>
      </c>
      <c r="D6" s="12">
        <v>22</v>
      </c>
      <c r="E6" s="11">
        <v>9</v>
      </c>
      <c r="G6" s="16">
        <f>SQRT(($B$19-C6)^2+($C$19-D6)^2)</f>
        <v>42.059481689626182</v>
      </c>
      <c r="H6" s="16">
        <f>G6^2*E6</f>
        <v>15921</v>
      </c>
    </row>
    <row r="7" spans="2:10" ht="18" thickBot="1">
      <c r="B7" s="10">
        <v>2</v>
      </c>
      <c r="C7" s="12">
        <v>39</v>
      </c>
      <c r="D7" s="12">
        <v>44</v>
      </c>
      <c r="E7" s="11">
        <v>20</v>
      </c>
      <c r="G7" s="16">
        <f t="shared" ref="G7:G15" si="0">SQRT(($B$19-C7)^2+($C$19-D7)^2)</f>
        <v>17.4928556845359</v>
      </c>
      <c r="H7" s="16">
        <f t="shared" ref="H7:H15" si="1">G7^2*E7</f>
        <v>6119.9999999999991</v>
      </c>
    </row>
    <row r="8" spans="2:10" ht="18" thickBot="1">
      <c r="B8" s="10">
        <v>3</v>
      </c>
      <c r="C8" s="12">
        <v>45</v>
      </c>
      <c r="D8" s="12">
        <v>91</v>
      </c>
      <c r="E8" s="11">
        <v>10</v>
      </c>
      <c r="G8" s="16">
        <f t="shared" si="0"/>
        <v>35.341194094144583</v>
      </c>
      <c r="H8" s="16">
        <f t="shared" si="1"/>
        <v>12490</v>
      </c>
    </row>
    <row r="9" spans="2:10" ht="18" thickBot="1">
      <c r="B9" s="10">
        <v>4</v>
      </c>
      <c r="C9" s="12">
        <v>25</v>
      </c>
      <c r="D9" s="12">
        <v>12</v>
      </c>
      <c r="E9" s="11">
        <v>12</v>
      </c>
      <c r="G9" s="16">
        <f t="shared" si="0"/>
        <v>47.265209192385896</v>
      </c>
      <c r="H9" s="16">
        <f t="shared" si="1"/>
        <v>26808</v>
      </c>
    </row>
    <row r="10" spans="2:10" ht="18" thickBot="1">
      <c r="B10" s="10">
        <v>5</v>
      </c>
      <c r="C10" s="12">
        <v>15</v>
      </c>
      <c r="D10" s="12">
        <v>68</v>
      </c>
      <c r="E10" s="11">
        <v>18</v>
      </c>
      <c r="G10" s="16">
        <f t="shared" si="0"/>
        <v>17.4928556845359</v>
      </c>
      <c r="H10" s="16">
        <f t="shared" si="1"/>
        <v>5507.9999999999991</v>
      </c>
    </row>
    <row r="11" spans="2:10" ht="18" thickBot="1">
      <c r="B11" s="10">
        <v>6</v>
      </c>
      <c r="C11" s="12">
        <v>18</v>
      </c>
      <c r="D11" s="12">
        <v>55</v>
      </c>
      <c r="E11" s="11">
        <v>22</v>
      </c>
      <c r="G11" s="16">
        <f t="shared" si="0"/>
        <v>12.649110640673518</v>
      </c>
      <c r="H11" s="16">
        <f t="shared" si="1"/>
        <v>3520.0000000000005</v>
      </c>
    </row>
    <row r="12" spans="2:10" ht="18" thickBot="1">
      <c r="B12" s="10">
        <v>7</v>
      </c>
      <c r="C12" s="12">
        <v>22</v>
      </c>
      <c r="D12" s="12">
        <v>42</v>
      </c>
      <c r="E12" s="11">
        <v>10</v>
      </c>
      <c r="G12" s="16">
        <f t="shared" si="0"/>
        <v>18.788294228055936</v>
      </c>
      <c r="H12" s="16">
        <f t="shared" si="1"/>
        <v>3530</v>
      </c>
    </row>
    <row r="13" spans="2:10" ht="18" thickBot="1">
      <c r="B13" s="10">
        <v>8</v>
      </c>
      <c r="C13" s="12">
        <v>35</v>
      </c>
      <c r="D13" s="12">
        <v>31</v>
      </c>
      <c r="E13" s="11">
        <v>15</v>
      </c>
      <c r="G13" s="16">
        <f t="shared" si="0"/>
        <v>28.442925306655784</v>
      </c>
      <c r="H13" s="16">
        <f t="shared" si="1"/>
        <v>12135</v>
      </c>
    </row>
    <row r="14" spans="2:10" ht="18" thickBot="1">
      <c r="B14" s="10">
        <v>9</v>
      </c>
      <c r="C14" s="12">
        <v>67</v>
      </c>
      <c r="D14" s="12">
        <v>90</v>
      </c>
      <c r="E14" s="11">
        <v>13</v>
      </c>
      <c r="G14" s="16">
        <f t="shared" si="0"/>
        <v>48.270073544588683</v>
      </c>
      <c r="H14" s="16">
        <f t="shared" si="1"/>
        <v>30290.000000000007</v>
      </c>
    </row>
    <row r="15" spans="2:10" ht="18" thickBot="1">
      <c r="B15" s="10">
        <v>10</v>
      </c>
      <c r="C15" s="12">
        <v>29</v>
      </c>
      <c r="D15" s="12">
        <v>120</v>
      </c>
      <c r="E15" s="11">
        <v>17</v>
      </c>
      <c r="G15" s="16">
        <f t="shared" si="0"/>
        <v>61.008196170678573</v>
      </c>
      <c r="H15" s="16">
        <f t="shared" si="1"/>
        <v>63273.999999999993</v>
      </c>
    </row>
    <row r="16" spans="2:10" ht="13.9">
      <c r="H16" s="57">
        <f>SUM(H6:H15)</f>
        <v>179596</v>
      </c>
      <c r="I16" s="1" t="s">
        <v>0</v>
      </c>
      <c r="J16" s="13" t="s">
        <v>14</v>
      </c>
    </row>
    <row r="17" spans="2:8" ht="13.9">
      <c r="B17" t="s">
        <v>11</v>
      </c>
      <c r="H17" s="13" t="s">
        <v>68</v>
      </c>
    </row>
    <row r="18" spans="2:8" ht="13.9">
      <c r="B18" s="13" t="s">
        <v>9</v>
      </c>
      <c r="C18" s="13" t="s">
        <v>10</v>
      </c>
    </row>
    <row r="19" spans="2:8" ht="13.9">
      <c r="B19" s="14">
        <v>30</v>
      </c>
      <c r="C19" s="14">
        <v>59</v>
      </c>
    </row>
    <row r="21" spans="2:8" ht="14.25">
      <c r="C21" s="1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5F3F6-3B51-457F-8036-FBE03DBA3EBA}">
  <dimension ref="A2:I21"/>
  <sheetViews>
    <sheetView workbookViewId="0">
      <selection activeCell="F19" sqref="F19"/>
    </sheetView>
  </sheetViews>
  <sheetFormatPr defaultRowHeight="13.5"/>
  <cols>
    <col min="1" max="1" width="13.5" customWidth="1"/>
    <col min="6" max="6" width="9.375" bestFit="1" customWidth="1"/>
  </cols>
  <sheetData>
    <row r="2" spans="1:9" ht="13.9">
      <c r="C2" s="13" t="s">
        <v>43</v>
      </c>
    </row>
    <row r="3" spans="1:9">
      <c r="C3" t="s">
        <v>39</v>
      </c>
      <c r="D3" t="s">
        <v>40</v>
      </c>
      <c r="G3" t="s">
        <v>41</v>
      </c>
      <c r="H3" t="s">
        <v>42</v>
      </c>
    </row>
    <row r="4" spans="1:9">
      <c r="B4" t="s">
        <v>19</v>
      </c>
      <c r="C4" s="29">
        <v>15</v>
      </c>
      <c r="D4" s="29">
        <v>0.2</v>
      </c>
      <c r="F4" t="s">
        <v>34</v>
      </c>
      <c r="G4" s="29">
        <v>15</v>
      </c>
      <c r="H4" s="29">
        <v>0.1</v>
      </c>
    </row>
    <row r="6" spans="1:9" ht="13.9">
      <c r="A6" t="s">
        <v>20</v>
      </c>
      <c r="D6" s="13" t="s">
        <v>35</v>
      </c>
      <c r="F6" t="s">
        <v>21</v>
      </c>
    </row>
    <row r="7" spans="1:9" ht="14.25" thickBot="1">
      <c r="B7" s="17" t="s">
        <v>22</v>
      </c>
      <c r="C7" s="17" t="s">
        <v>23</v>
      </c>
      <c r="D7" s="18" t="s">
        <v>24</v>
      </c>
      <c r="G7" s="17" t="s">
        <v>22</v>
      </c>
      <c r="H7" s="17" t="s">
        <v>23</v>
      </c>
      <c r="I7" s="18" t="s">
        <v>25</v>
      </c>
    </row>
    <row r="8" spans="1:9" ht="14.25" thickBot="1">
      <c r="A8" t="s">
        <v>26</v>
      </c>
      <c r="B8" s="19">
        <v>5</v>
      </c>
      <c r="C8" s="20">
        <v>60</v>
      </c>
      <c r="D8" s="27">
        <v>500</v>
      </c>
      <c r="F8" t="s">
        <v>26</v>
      </c>
      <c r="G8" s="14">
        <v>500</v>
      </c>
      <c r="H8" s="14">
        <v>0</v>
      </c>
      <c r="I8" s="21">
        <f>SUM(G8:H8)</f>
        <v>500</v>
      </c>
    </row>
    <row r="9" spans="1:9" ht="14.25" thickBot="1">
      <c r="A9" t="s">
        <v>27</v>
      </c>
      <c r="B9" s="22">
        <v>40</v>
      </c>
      <c r="C9" s="23">
        <v>60</v>
      </c>
      <c r="D9" s="28">
        <v>80</v>
      </c>
      <c r="F9" t="s">
        <v>27</v>
      </c>
      <c r="G9" s="14">
        <v>67</v>
      </c>
      <c r="H9" s="14">
        <v>13</v>
      </c>
      <c r="I9" s="21">
        <f t="shared" ref="I9:I13" si="0">SUM(G9:H9)</f>
        <v>80</v>
      </c>
    </row>
    <row r="10" spans="1:9" ht="14.25" thickBot="1">
      <c r="A10" t="s">
        <v>28</v>
      </c>
      <c r="B10" s="22">
        <v>70</v>
      </c>
      <c r="C10" s="23">
        <v>15</v>
      </c>
      <c r="D10" s="28">
        <v>200</v>
      </c>
      <c r="F10" t="s">
        <v>28</v>
      </c>
      <c r="G10" s="14">
        <v>0</v>
      </c>
      <c r="H10" s="14">
        <v>200</v>
      </c>
      <c r="I10" s="21">
        <f t="shared" si="0"/>
        <v>200</v>
      </c>
    </row>
    <row r="11" spans="1:9" ht="14.25" thickBot="1">
      <c r="A11" t="s">
        <v>29</v>
      </c>
      <c r="B11" s="22">
        <v>70</v>
      </c>
      <c r="C11" s="23">
        <v>5</v>
      </c>
      <c r="D11" s="28">
        <v>400</v>
      </c>
      <c r="F11" t="s">
        <v>29</v>
      </c>
      <c r="G11" s="14">
        <v>0</v>
      </c>
      <c r="H11" s="14">
        <v>400</v>
      </c>
      <c r="I11" s="21">
        <f t="shared" si="0"/>
        <v>400</v>
      </c>
    </row>
    <row r="12" spans="1:9" ht="14.25" thickBot="1">
      <c r="A12" t="s">
        <v>30</v>
      </c>
      <c r="B12" s="22">
        <v>100</v>
      </c>
      <c r="C12" s="23">
        <v>50</v>
      </c>
      <c r="D12" s="28">
        <v>120</v>
      </c>
      <c r="F12" t="s">
        <v>30</v>
      </c>
      <c r="G12" s="14">
        <v>0</v>
      </c>
      <c r="H12" s="14">
        <v>120</v>
      </c>
      <c r="I12" s="21">
        <f t="shared" si="0"/>
        <v>120</v>
      </c>
    </row>
    <row r="13" spans="1:9" ht="14.25" thickBot="1">
      <c r="A13" t="s">
        <v>31</v>
      </c>
      <c r="B13" s="22">
        <v>100</v>
      </c>
      <c r="C13" s="23">
        <v>80</v>
      </c>
      <c r="D13" s="28">
        <v>300</v>
      </c>
      <c r="F13" t="s">
        <v>31</v>
      </c>
      <c r="G13" s="14">
        <v>0</v>
      </c>
      <c r="H13" s="14">
        <v>300</v>
      </c>
      <c r="I13" s="21">
        <f t="shared" si="0"/>
        <v>300</v>
      </c>
    </row>
    <row r="14" spans="1:9" ht="14.25" thickBot="1">
      <c r="A14" s="13" t="s">
        <v>32</v>
      </c>
      <c r="B14" s="25">
        <v>700</v>
      </c>
      <c r="C14" s="26">
        <v>1500</v>
      </c>
      <c r="D14" s="71">
        <f>SUM(D8:D13)</f>
        <v>1600</v>
      </c>
      <c r="F14" s="13" t="s">
        <v>25</v>
      </c>
      <c r="G14" s="24">
        <f>SUM(G8:G13)</f>
        <v>567</v>
      </c>
      <c r="H14" s="24">
        <f>SUM(H8:H13)</f>
        <v>1033</v>
      </c>
    </row>
    <row r="15" spans="1:9" ht="13.9">
      <c r="A15" s="13" t="s">
        <v>36</v>
      </c>
      <c r="B15" s="70">
        <f>SUM(B14:C14)</f>
        <v>2200</v>
      </c>
      <c r="D15" s="13" t="s">
        <v>1</v>
      </c>
    </row>
    <row r="16" spans="1:9" ht="13.9">
      <c r="A16" s="13" t="s">
        <v>37</v>
      </c>
      <c r="B16" s="13" t="s">
        <v>1</v>
      </c>
    </row>
    <row r="17" spans="1:9" ht="13.9">
      <c r="A17" s="13" t="s">
        <v>38</v>
      </c>
      <c r="F17" s="13" t="s">
        <v>33</v>
      </c>
    </row>
    <row r="18" spans="1:9" ht="13.9">
      <c r="E18" s="13" t="s">
        <v>44</v>
      </c>
      <c r="F18" s="56">
        <f>SUM(F19:F21)</f>
        <v>235966.7</v>
      </c>
      <c r="G18" t="s">
        <v>68</v>
      </c>
      <c r="I18" s="30">
        <v>235966.66722172615</v>
      </c>
    </row>
    <row r="19" spans="1:9">
      <c r="C19" t="s">
        <v>97</v>
      </c>
      <c r="E19" t="s">
        <v>69</v>
      </c>
      <c r="F19" s="68">
        <f>SUMPRODUCT(B8:C13,G8:H13)</f>
        <v>40960</v>
      </c>
    </row>
    <row r="20" spans="1:9">
      <c r="C20" t="s">
        <v>98</v>
      </c>
      <c r="E20" t="s">
        <v>70</v>
      </c>
      <c r="F20" s="68">
        <f>C4*G14+D4*G14^2</f>
        <v>72802.8</v>
      </c>
    </row>
    <row r="21" spans="1:9">
      <c r="C21" t="s">
        <v>99</v>
      </c>
      <c r="E21" t="s">
        <v>71</v>
      </c>
      <c r="F21" s="68">
        <f>G4*H14+H4*H14^2</f>
        <v>122203.90000000001</v>
      </c>
    </row>
  </sheetData>
  <pageMargins left="0.7" right="0.7" top="0.75" bottom="0.75" header="0.3" footer="0.3"/>
  <pageSetup paperSize="9" orientation="portrait" horizont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89302-B416-4ECD-9751-47B3C5A19958}">
  <dimension ref="A3:I21"/>
  <sheetViews>
    <sheetView workbookViewId="0">
      <selection activeCell="F21" sqref="F21"/>
    </sheetView>
  </sheetViews>
  <sheetFormatPr defaultRowHeight="13.5"/>
  <sheetData>
    <row r="3" spans="1:9">
      <c r="C3" t="s">
        <v>15</v>
      </c>
      <c r="D3" t="s">
        <v>16</v>
      </c>
      <c r="G3" t="s">
        <v>17</v>
      </c>
      <c r="H3" t="s">
        <v>18</v>
      </c>
    </row>
    <row r="4" spans="1:9">
      <c r="B4" t="s">
        <v>19</v>
      </c>
      <c r="C4" s="69">
        <v>10</v>
      </c>
      <c r="D4" s="69">
        <v>0.2</v>
      </c>
      <c r="F4" t="s">
        <v>19</v>
      </c>
      <c r="G4" s="69">
        <v>10</v>
      </c>
      <c r="H4" s="69">
        <v>0.1</v>
      </c>
    </row>
    <row r="6" spans="1:9">
      <c r="A6" t="s">
        <v>20</v>
      </c>
      <c r="F6" t="s">
        <v>21</v>
      </c>
    </row>
    <row r="7" spans="1:9" ht="14.25" thickBot="1">
      <c r="B7" s="17" t="s">
        <v>22</v>
      </c>
      <c r="C7" s="17" t="s">
        <v>23</v>
      </c>
      <c r="D7" s="17" t="s">
        <v>24</v>
      </c>
      <c r="G7" s="17" t="s">
        <v>22</v>
      </c>
      <c r="H7" s="17" t="s">
        <v>23</v>
      </c>
      <c r="I7" s="18" t="s">
        <v>25</v>
      </c>
    </row>
    <row r="8" spans="1:9" ht="14.25" thickBot="1">
      <c r="A8" t="s">
        <v>26</v>
      </c>
      <c r="B8" s="19">
        <v>5</v>
      </c>
      <c r="C8" s="20">
        <v>60</v>
      </c>
      <c r="D8" s="27">
        <v>500</v>
      </c>
      <c r="F8" t="s">
        <v>26</v>
      </c>
      <c r="G8" s="14">
        <v>500</v>
      </c>
      <c r="H8" s="14">
        <v>0</v>
      </c>
      <c r="I8" s="21">
        <f>SUM(G8:H8)</f>
        <v>500</v>
      </c>
    </row>
    <row r="9" spans="1:9" ht="14.25" thickBot="1">
      <c r="A9" t="s">
        <v>27</v>
      </c>
      <c r="B9" s="22">
        <v>40</v>
      </c>
      <c r="C9" s="23">
        <v>60</v>
      </c>
      <c r="D9" s="28">
        <v>80</v>
      </c>
      <c r="F9" t="s">
        <v>27</v>
      </c>
      <c r="G9" s="14">
        <v>2</v>
      </c>
      <c r="H9" s="14">
        <v>78</v>
      </c>
      <c r="I9" s="21">
        <f t="shared" ref="I9:I13" si="0">SUM(G9:H9)</f>
        <v>80</v>
      </c>
    </row>
    <row r="10" spans="1:9" ht="14.25" thickBot="1">
      <c r="A10" t="s">
        <v>28</v>
      </c>
      <c r="B10" s="22">
        <v>70</v>
      </c>
      <c r="C10" s="23">
        <v>15</v>
      </c>
      <c r="D10" s="28">
        <v>200</v>
      </c>
      <c r="F10" t="s">
        <v>28</v>
      </c>
      <c r="G10" s="14">
        <v>0</v>
      </c>
      <c r="H10" s="14">
        <v>200</v>
      </c>
      <c r="I10" s="21">
        <f t="shared" si="0"/>
        <v>200</v>
      </c>
    </row>
    <row r="11" spans="1:9" ht="14.25" thickBot="1">
      <c r="A11" t="s">
        <v>29</v>
      </c>
      <c r="B11" s="22">
        <v>70</v>
      </c>
      <c r="C11" s="23">
        <v>5</v>
      </c>
      <c r="D11" s="28">
        <v>400</v>
      </c>
      <c r="F11" t="s">
        <v>29</v>
      </c>
      <c r="G11" s="14">
        <v>0</v>
      </c>
      <c r="H11" s="14">
        <v>400</v>
      </c>
      <c r="I11" s="21">
        <f t="shared" si="0"/>
        <v>400</v>
      </c>
    </row>
    <row r="12" spans="1:9" ht="14.25" thickBot="1">
      <c r="A12" t="s">
        <v>30</v>
      </c>
      <c r="B12" s="22">
        <v>100</v>
      </c>
      <c r="C12" s="23">
        <v>50</v>
      </c>
      <c r="D12" s="28">
        <v>120</v>
      </c>
      <c r="F12" t="s">
        <v>30</v>
      </c>
      <c r="G12" s="14">
        <v>0</v>
      </c>
      <c r="H12" s="14">
        <v>120</v>
      </c>
      <c r="I12" s="21">
        <f t="shared" si="0"/>
        <v>120</v>
      </c>
    </row>
    <row r="13" spans="1:9" ht="14.25" thickBot="1">
      <c r="A13" t="s">
        <v>31</v>
      </c>
      <c r="B13" s="22">
        <v>80</v>
      </c>
      <c r="C13" s="23">
        <v>100</v>
      </c>
      <c r="D13" s="28">
        <v>300</v>
      </c>
      <c r="F13" t="s">
        <v>31</v>
      </c>
      <c r="G13" s="14">
        <v>64</v>
      </c>
      <c r="H13" s="14">
        <v>236</v>
      </c>
      <c r="I13" s="21">
        <f t="shared" si="0"/>
        <v>300</v>
      </c>
    </row>
    <row r="14" spans="1:9" ht="14.25" thickBot="1">
      <c r="A14" t="s">
        <v>32</v>
      </c>
      <c r="B14" s="32">
        <v>1000</v>
      </c>
      <c r="C14" s="33">
        <v>1500</v>
      </c>
      <c r="D14" s="31">
        <f>SUM(D8:D13)</f>
        <v>1600</v>
      </c>
      <c r="F14" s="13" t="s">
        <v>25</v>
      </c>
      <c r="G14" s="24">
        <f>SUM(G8:G13)</f>
        <v>566</v>
      </c>
      <c r="H14" s="24">
        <f>SUM(H8:H13)</f>
        <v>1034</v>
      </c>
    </row>
    <row r="17" spans="5:6" ht="13.9">
      <c r="F17" s="13" t="s">
        <v>33</v>
      </c>
    </row>
    <row r="18" spans="5:6" ht="13.9">
      <c r="E18" s="13" t="s">
        <v>44</v>
      </c>
      <c r="F18" s="30">
        <f>SUM(F19:F21)</f>
        <v>233966.80000000002</v>
      </c>
    </row>
    <row r="19" spans="5:6">
      <c r="E19" t="s">
        <v>69</v>
      </c>
      <c r="F19" s="68">
        <f>SUMPRODUCT(B8:C13,G8:H13)</f>
        <v>46980</v>
      </c>
    </row>
    <row r="20" spans="5:6">
      <c r="E20" t="s">
        <v>70</v>
      </c>
      <c r="F20" s="68">
        <f>C4*G14+D4*G14^2</f>
        <v>69731.200000000012</v>
      </c>
    </row>
    <row r="21" spans="5:6">
      <c r="E21" t="s">
        <v>71</v>
      </c>
      <c r="F21" s="68">
        <f>G4*H14+H4*H14^2</f>
        <v>117255.6</v>
      </c>
    </row>
  </sheetData>
  <pageMargins left="0.7" right="0.7" top="0.75" bottom="0.75" header="0.3" footer="0.3"/>
  <pageSetup paperSize="9" orientation="portrait" horizontalDpi="300" verticalDpi="0" copies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0EE78-0299-4A2C-A416-C4B81EB616AD}">
  <dimension ref="B1:O13"/>
  <sheetViews>
    <sheetView workbookViewId="0">
      <selection activeCell="I6" sqref="I6:I10"/>
    </sheetView>
  </sheetViews>
  <sheetFormatPr defaultRowHeight="13.5"/>
  <cols>
    <col min="2" max="2" width="12.25" customWidth="1"/>
    <col min="3" max="3" width="13.125" customWidth="1"/>
    <col min="4" max="4" width="14.125" customWidth="1"/>
    <col min="5" max="5" width="10.625" customWidth="1"/>
    <col min="6" max="6" width="12.25" customWidth="1"/>
    <col min="7" max="7" width="15.125" customWidth="1"/>
    <col min="8" max="8" width="5.625" customWidth="1"/>
    <col min="9" max="9" width="16.875" customWidth="1"/>
    <col min="10" max="10" width="14.875" customWidth="1"/>
    <col min="12" max="12" width="15.625" customWidth="1"/>
    <col min="14" max="14" width="28.125" customWidth="1"/>
  </cols>
  <sheetData>
    <row r="1" spans="2:15" ht="13.9" thickBot="1"/>
    <row r="2" spans="2:15" ht="13.9">
      <c r="B2" s="40" t="s">
        <v>45</v>
      </c>
      <c r="C2" s="43" t="s">
        <v>47</v>
      </c>
      <c r="D2" s="43" t="s">
        <v>47</v>
      </c>
      <c r="E2" s="38" t="s">
        <v>48</v>
      </c>
      <c r="F2" s="38" t="s">
        <v>51</v>
      </c>
      <c r="G2" s="34" t="s">
        <v>59</v>
      </c>
      <c r="H2" s="48"/>
    </row>
    <row r="3" spans="2:15" ht="27.75">
      <c r="B3" s="35" t="s">
        <v>46</v>
      </c>
      <c r="C3" s="42" t="s">
        <v>56</v>
      </c>
      <c r="D3" s="42" t="s">
        <v>55</v>
      </c>
      <c r="E3" s="39" t="s">
        <v>49</v>
      </c>
      <c r="F3" s="39" t="s">
        <v>52</v>
      </c>
      <c r="G3" s="51" t="s">
        <v>60</v>
      </c>
      <c r="H3" s="48"/>
    </row>
    <row r="4" spans="2:15" ht="27.75">
      <c r="B4" s="44"/>
      <c r="C4" s="42"/>
      <c r="D4" s="42"/>
      <c r="E4" s="39" t="s">
        <v>50</v>
      </c>
      <c r="F4" s="39" t="s">
        <v>50</v>
      </c>
      <c r="G4" s="41" t="s">
        <v>61</v>
      </c>
      <c r="H4" s="48"/>
      <c r="I4" t="s">
        <v>58</v>
      </c>
      <c r="J4" s="55" t="s">
        <v>66</v>
      </c>
      <c r="L4" s="54" t="s">
        <v>67</v>
      </c>
    </row>
    <row r="5" spans="2:15" ht="28.15" thickBot="1">
      <c r="B5" s="45"/>
      <c r="C5" s="46"/>
      <c r="D5" s="46"/>
      <c r="E5" s="47" t="s">
        <v>53</v>
      </c>
      <c r="F5" s="47" t="s">
        <v>54</v>
      </c>
      <c r="G5" s="36" t="s">
        <v>62</v>
      </c>
      <c r="H5" s="49"/>
      <c r="I5" t="s">
        <v>49</v>
      </c>
      <c r="J5" s="54" t="s">
        <v>57</v>
      </c>
      <c r="L5" s="54" t="s">
        <v>63</v>
      </c>
    </row>
    <row r="6" spans="2:15" ht="14.25" thickBot="1">
      <c r="B6" s="36">
        <v>1</v>
      </c>
      <c r="C6" s="37">
        <v>10</v>
      </c>
      <c r="D6" s="37">
        <v>0.1</v>
      </c>
      <c r="E6" s="37">
        <v>0</v>
      </c>
      <c r="F6" s="37">
        <v>10</v>
      </c>
      <c r="G6" s="36">
        <v>8</v>
      </c>
      <c r="H6" s="50"/>
      <c r="I6" s="14">
        <v>0</v>
      </c>
      <c r="J6">
        <f>C6*I6-D6*I6^2</f>
        <v>0</v>
      </c>
      <c r="L6">
        <f>G6*I6</f>
        <v>0</v>
      </c>
    </row>
    <row r="7" spans="2:15" ht="14.25" thickBot="1">
      <c r="B7" s="36">
        <v>2</v>
      </c>
      <c r="C7" s="37">
        <v>25</v>
      </c>
      <c r="D7" s="37">
        <v>0.5</v>
      </c>
      <c r="E7" s="37">
        <v>0</v>
      </c>
      <c r="F7" s="37">
        <v>5</v>
      </c>
      <c r="G7" s="36">
        <v>10</v>
      </c>
      <c r="H7" s="50"/>
      <c r="I7" s="14">
        <v>2</v>
      </c>
      <c r="J7">
        <f t="shared" ref="J7:J10" si="0">C7*I7-D7*I7^2</f>
        <v>48</v>
      </c>
      <c r="L7">
        <f t="shared" ref="L7:L10" si="1">G7*I7</f>
        <v>20</v>
      </c>
    </row>
    <row r="8" spans="2:15" ht="14.25" thickBot="1">
      <c r="B8" s="36">
        <v>3</v>
      </c>
      <c r="C8" s="37">
        <v>15</v>
      </c>
      <c r="D8" s="37">
        <v>0.05</v>
      </c>
      <c r="E8" s="37">
        <v>0</v>
      </c>
      <c r="F8" s="37">
        <v>10</v>
      </c>
      <c r="G8" s="36">
        <v>7</v>
      </c>
      <c r="H8" s="50"/>
      <c r="I8" s="14">
        <v>4</v>
      </c>
      <c r="J8">
        <f t="shared" si="0"/>
        <v>59.2</v>
      </c>
      <c r="L8">
        <f t="shared" si="1"/>
        <v>28</v>
      </c>
    </row>
    <row r="9" spans="2:15" ht="14.25" thickBot="1">
      <c r="B9" s="36">
        <v>4</v>
      </c>
      <c r="C9" s="37">
        <v>33</v>
      </c>
      <c r="D9" s="37">
        <v>0.8</v>
      </c>
      <c r="E9" s="37">
        <v>0</v>
      </c>
      <c r="F9" s="37">
        <v>5</v>
      </c>
      <c r="G9" s="36">
        <v>12</v>
      </c>
      <c r="H9" s="50"/>
      <c r="I9" s="14">
        <v>5</v>
      </c>
      <c r="J9">
        <f t="shared" si="0"/>
        <v>145</v>
      </c>
      <c r="L9">
        <f t="shared" si="1"/>
        <v>60</v>
      </c>
    </row>
    <row r="10" spans="2:15" ht="14.25" thickBot="1">
      <c r="B10" s="36">
        <v>5</v>
      </c>
      <c r="C10" s="37">
        <v>8</v>
      </c>
      <c r="D10" s="37">
        <v>0.3</v>
      </c>
      <c r="E10" s="37">
        <v>2</v>
      </c>
      <c r="F10" s="37">
        <v>10</v>
      </c>
      <c r="G10" s="36">
        <v>6</v>
      </c>
      <c r="H10" s="50"/>
      <c r="I10" s="14">
        <v>2</v>
      </c>
      <c r="J10">
        <f t="shared" si="0"/>
        <v>14.8</v>
      </c>
      <c r="L10">
        <f t="shared" si="1"/>
        <v>12</v>
      </c>
      <c r="M10" s="54" t="s">
        <v>1</v>
      </c>
      <c r="N10" s="13" t="s">
        <v>64</v>
      </c>
      <c r="O10" s="13" t="s">
        <v>67</v>
      </c>
    </row>
    <row r="11" spans="2:15" ht="13.9">
      <c r="J11" s="56">
        <f>SUM(J6:J10)</f>
        <v>267</v>
      </c>
      <c r="K11" s="54" t="s">
        <v>1</v>
      </c>
      <c r="L11" s="52">
        <f>SUM(L6:L10)</f>
        <v>120</v>
      </c>
      <c r="M11" s="54" t="s">
        <v>65</v>
      </c>
      <c r="N11" s="53">
        <v>120</v>
      </c>
    </row>
    <row r="12" spans="2:15" ht="13.9">
      <c r="J12" s="13" t="s">
        <v>0</v>
      </c>
      <c r="M12" s="54" t="s">
        <v>100</v>
      </c>
    </row>
    <row r="13" spans="2:15" ht="13.9">
      <c r="J13" s="13" t="s">
        <v>94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A35C8-EC35-49B1-A60F-D13AB58A5CF6}">
  <dimension ref="B3:G16"/>
  <sheetViews>
    <sheetView workbookViewId="0">
      <selection activeCell="F22" sqref="F22"/>
    </sheetView>
  </sheetViews>
  <sheetFormatPr defaultRowHeight="13.5"/>
  <cols>
    <col min="3" max="3" width="10.875" customWidth="1"/>
  </cols>
  <sheetData>
    <row r="3" spans="2:7">
      <c r="B3" s="58"/>
      <c r="C3" s="58" t="s">
        <v>81</v>
      </c>
      <c r="D3" s="58"/>
      <c r="E3" s="58"/>
      <c r="F3" s="58"/>
      <c r="G3" t="s">
        <v>78</v>
      </c>
    </row>
    <row r="4" spans="2:7" ht="13.9">
      <c r="B4" s="58" t="s">
        <v>74</v>
      </c>
      <c r="C4" s="58" t="s">
        <v>79</v>
      </c>
      <c r="D4" s="59">
        <v>54</v>
      </c>
      <c r="E4" s="60" t="s">
        <v>76</v>
      </c>
      <c r="F4" s="58"/>
      <c r="G4" s="67">
        <v>20</v>
      </c>
    </row>
    <row r="5" spans="2:7" ht="13.9">
      <c r="B5" s="58" t="s">
        <v>75</v>
      </c>
      <c r="C5" s="58" t="s">
        <v>80</v>
      </c>
      <c r="D5" s="59">
        <v>24</v>
      </c>
      <c r="E5" s="60" t="s">
        <v>76</v>
      </c>
      <c r="F5" s="58"/>
      <c r="G5" s="67">
        <v>30</v>
      </c>
    </row>
    <row r="6" spans="2:7">
      <c r="B6" s="58"/>
      <c r="C6" s="58"/>
      <c r="D6" s="58"/>
      <c r="E6" s="58"/>
      <c r="F6" s="58"/>
    </row>
    <row r="7" spans="2:7">
      <c r="B7" s="58"/>
      <c r="C7" s="58"/>
      <c r="D7" s="58"/>
      <c r="E7" s="58"/>
      <c r="F7" s="58"/>
    </row>
    <row r="8" spans="2:7">
      <c r="B8" s="58"/>
      <c r="C8" s="58"/>
      <c r="D8" s="58"/>
      <c r="E8" s="58"/>
      <c r="F8" s="58"/>
    </row>
    <row r="9" spans="2:7">
      <c r="B9" s="58"/>
      <c r="C9" s="58" t="s">
        <v>84</v>
      </c>
      <c r="D9" s="58"/>
      <c r="E9" s="58"/>
      <c r="F9" s="58"/>
    </row>
    <row r="10" spans="2:7" ht="13.9">
      <c r="B10" s="58"/>
      <c r="C10" s="58" t="s">
        <v>85</v>
      </c>
      <c r="D10" s="61">
        <v>1800</v>
      </c>
      <c r="E10" s="58" t="s">
        <v>77</v>
      </c>
      <c r="F10" s="58"/>
    </row>
    <row r="11" spans="2:7">
      <c r="B11" s="58"/>
      <c r="C11" s="58"/>
      <c r="D11" s="58"/>
      <c r="E11" s="58"/>
      <c r="F11" s="58"/>
    </row>
    <row r="12" spans="2:7">
      <c r="B12" s="58"/>
      <c r="C12" s="58" t="s">
        <v>82</v>
      </c>
      <c r="D12" s="58"/>
      <c r="E12" s="58"/>
      <c r="F12" s="58"/>
    </row>
    <row r="13" spans="2:7" ht="13.9">
      <c r="B13" s="58"/>
      <c r="C13" s="58" t="s">
        <v>83</v>
      </c>
      <c r="D13" s="62">
        <f>D4^2+20*D4+3*D5^2+45*D5</f>
        <v>6804</v>
      </c>
      <c r="E13" s="63" t="s">
        <v>68</v>
      </c>
      <c r="F13" s="58"/>
    </row>
    <row r="14" spans="2:7">
      <c r="B14" s="58"/>
      <c r="C14" s="58"/>
      <c r="D14" s="58"/>
      <c r="E14" s="58"/>
      <c r="F14" s="58"/>
    </row>
    <row r="15" spans="2:7">
      <c r="B15" s="58"/>
      <c r="C15" s="58" t="s">
        <v>72</v>
      </c>
      <c r="D15" s="58"/>
      <c r="E15" s="58"/>
      <c r="F15" s="58"/>
    </row>
    <row r="16" spans="2:7" ht="13.9">
      <c r="B16" s="58"/>
      <c r="C16" s="58" t="s">
        <v>73</v>
      </c>
      <c r="D16" s="64">
        <f>SUMPRODUCT(G4:G5,D4:D5)</f>
        <v>1800</v>
      </c>
      <c r="E16" s="65" t="s">
        <v>65</v>
      </c>
      <c r="F16" s="66">
        <f>D10</f>
        <v>1800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3AAD4-9661-4C7D-AB14-DD58BA18E63B}">
  <dimension ref="B3:G16"/>
  <sheetViews>
    <sheetView workbookViewId="0">
      <selection activeCell="D13" sqref="D13"/>
    </sheetView>
  </sheetViews>
  <sheetFormatPr defaultRowHeight="13.5"/>
  <cols>
    <col min="2" max="2" width="13.375" customWidth="1"/>
    <col min="6" max="6" width="17.25" customWidth="1"/>
  </cols>
  <sheetData>
    <row r="3" spans="2:7">
      <c r="B3" s="58"/>
      <c r="C3" s="58" t="s">
        <v>95</v>
      </c>
      <c r="D3" s="58"/>
      <c r="E3" s="58"/>
      <c r="F3" s="58"/>
      <c r="G3" t="s">
        <v>88</v>
      </c>
    </row>
    <row r="4" spans="2:7" ht="13.9">
      <c r="B4" s="58" t="s">
        <v>86</v>
      </c>
      <c r="C4" s="58" t="s">
        <v>15</v>
      </c>
      <c r="D4" s="59">
        <v>9</v>
      </c>
      <c r="E4" s="60" t="s">
        <v>89</v>
      </c>
      <c r="F4" s="58"/>
      <c r="G4" s="67">
        <v>10</v>
      </c>
    </row>
    <row r="5" spans="2:7" ht="13.9">
      <c r="B5" s="58" t="s">
        <v>87</v>
      </c>
      <c r="C5" s="58" t="s">
        <v>17</v>
      </c>
      <c r="D5" s="59">
        <v>0</v>
      </c>
      <c r="E5" s="60" t="s">
        <v>89</v>
      </c>
      <c r="F5" s="58"/>
      <c r="G5" s="67">
        <v>20</v>
      </c>
    </row>
    <row r="6" spans="2:7">
      <c r="B6" s="58"/>
      <c r="C6" s="58"/>
      <c r="D6" s="58"/>
      <c r="E6" s="58"/>
      <c r="F6" s="58"/>
    </row>
    <row r="7" spans="2:7">
      <c r="B7" s="58"/>
      <c r="C7" s="58"/>
      <c r="D7" s="58"/>
      <c r="E7" s="58"/>
      <c r="F7" s="58"/>
    </row>
    <row r="8" spans="2:7">
      <c r="B8" s="58"/>
      <c r="C8" s="58"/>
      <c r="D8" s="58"/>
      <c r="E8" s="58"/>
      <c r="F8" s="58"/>
    </row>
    <row r="9" spans="2:7">
      <c r="B9" s="58"/>
      <c r="C9" s="58" t="s">
        <v>96</v>
      </c>
      <c r="D9" s="58"/>
      <c r="E9" s="58"/>
      <c r="F9" s="58"/>
    </row>
    <row r="10" spans="2:7" ht="13.9">
      <c r="B10" s="58"/>
      <c r="C10" s="58" t="s">
        <v>90</v>
      </c>
      <c r="D10" s="61">
        <v>90</v>
      </c>
      <c r="E10" s="58" t="s">
        <v>91</v>
      </c>
      <c r="F10" s="58"/>
    </row>
    <row r="11" spans="2:7">
      <c r="B11" s="58"/>
      <c r="C11" s="58"/>
      <c r="D11" s="58"/>
      <c r="E11" s="58"/>
      <c r="F11" s="58"/>
    </row>
    <row r="12" spans="2:7">
      <c r="B12" s="58"/>
      <c r="C12" s="58" t="s">
        <v>92</v>
      </c>
      <c r="D12" s="58"/>
      <c r="E12" s="58"/>
      <c r="F12" s="58"/>
    </row>
    <row r="13" spans="2:7" ht="13.9">
      <c r="B13" s="58"/>
      <c r="C13" s="58" t="s">
        <v>93</v>
      </c>
      <c r="D13" s="62">
        <f>D4*D5-3*D5+4*D4</f>
        <v>36</v>
      </c>
      <c r="E13" s="63" t="s">
        <v>94</v>
      </c>
      <c r="F13" s="58"/>
    </row>
    <row r="14" spans="2:7">
      <c r="B14" s="58"/>
      <c r="C14" s="58"/>
      <c r="D14" s="58"/>
      <c r="E14" s="58"/>
      <c r="F14" s="58"/>
    </row>
    <row r="15" spans="2:7">
      <c r="B15" s="58"/>
      <c r="C15" s="58" t="s">
        <v>72</v>
      </c>
      <c r="D15" s="58"/>
      <c r="E15" s="58"/>
      <c r="F15" s="58"/>
    </row>
    <row r="16" spans="2:7" ht="13.9">
      <c r="B16" s="58"/>
      <c r="C16" s="58" t="s">
        <v>73</v>
      </c>
      <c r="D16" s="64">
        <f>SUMPRODUCT(G4:G5,D4:D5)</f>
        <v>90</v>
      </c>
      <c r="E16" s="65" t="s">
        <v>65</v>
      </c>
      <c r="F16" s="66">
        <f>D10</f>
        <v>90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Zad. 1</vt:lpstr>
      <vt:lpstr>Zad. 2 (wariant 1)</vt:lpstr>
      <vt:lpstr>Zad. 2 (wariant 2)</vt:lpstr>
      <vt:lpstr>Zad. 3</vt:lpstr>
      <vt:lpstr>Zad. 4</vt:lpstr>
      <vt:lpstr>Zad.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Anetta</dc:creator>
  <cp:lastModifiedBy>Tomasz Pisula</cp:lastModifiedBy>
  <dcterms:created xsi:type="dcterms:W3CDTF">2011-11-15T20:28:46Z</dcterms:created>
  <dcterms:modified xsi:type="dcterms:W3CDTF">2025-12-07T13:09:25Z</dcterms:modified>
</cp:coreProperties>
</file>